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8010" firstSheet="3" activeTab="9"/>
  </bookViews>
  <sheets>
    <sheet name="kwiecień 2018" sheetId="1" r:id="rId1"/>
    <sheet name="maj 2018 " sheetId="2" r:id="rId2"/>
    <sheet name="czerwiec 2018" sheetId="3" r:id="rId3"/>
    <sheet name="czerwiec (dodatkowe zlec)2018" sheetId="4" r:id="rId4"/>
    <sheet name="lipiec 2018 " sheetId="5" r:id="rId5"/>
    <sheet name="sierpień 2018" sheetId="6" r:id="rId6"/>
    <sheet name="sierpień 2018 (dodatkowe zlec)" sheetId="7" r:id="rId7"/>
    <sheet name="wrzesień 2018" sheetId="8" r:id="rId8"/>
    <sheet name="wrzesień 2018(dodatkowe zlec)" sheetId="9" r:id="rId9"/>
    <sheet name="październik 2018" sheetId="10" r:id="rId10"/>
  </sheets>
  <definedNames/>
  <calcPr fullCalcOnLoad="1"/>
</workbook>
</file>

<file path=xl/sharedStrings.xml><?xml version="1.0" encoding="utf-8"?>
<sst xmlns="http://schemas.openxmlformats.org/spreadsheetml/2006/main" count="4711" uniqueCount="273">
  <si>
    <t>MECHANICZNE ZAMIATANIE JEZDNI</t>
  </si>
  <si>
    <t>Armii Krajowej</t>
  </si>
  <si>
    <t>Piłsudskiego</t>
  </si>
  <si>
    <t>Plac Rybaka</t>
  </si>
  <si>
    <t>Plac Wolności/Plac Kościelny</t>
  </si>
  <si>
    <t>Marynarzy</t>
  </si>
  <si>
    <t>Wojska Polskiego</t>
  </si>
  <si>
    <t>Bałtycka</t>
  </si>
  <si>
    <t>Bema</t>
  </si>
  <si>
    <t>Daszyńskiego</t>
  </si>
  <si>
    <t>Dąbrowskiego</t>
  </si>
  <si>
    <t>Graniczna</t>
  </si>
  <si>
    <t>Kościuszki</t>
  </si>
  <si>
    <t>Krzywoustego</t>
  </si>
  <si>
    <t>Narutowicza</t>
  </si>
  <si>
    <t>Niedziałkowskiego</t>
  </si>
  <si>
    <t>Roosevelta</t>
  </si>
  <si>
    <t>Wyspiańskiego</t>
  </si>
  <si>
    <t>11 Listopada</t>
  </si>
  <si>
    <t>Broniewskiego</t>
  </si>
  <si>
    <t>Grottgera</t>
  </si>
  <si>
    <t>Cieszkowskiego</t>
  </si>
  <si>
    <t>Konstytucji 3 Maja</t>
  </si>
  <si>
    <t>Monte Cassino</t>
  </si>
  <si>
    <t>Orzeszkowej</t>
  </si>
  <si>
    <t>Piastowska</t>
  </si>
  <si>
    <t>Sikorskiego</t>
  </si>
  <si>
    <t>Bogusławskiego</t>
  </si>
  <si>
    <t>Hołdu Pruskiego</t>
  </si>
  <si>
    <t>Kapitańska</t>
  </si>
  <si>
    <t>Komandorska</t>
  </si>
  <si>
    <t>Paderewskiego</t>
  </si>
  <si>
    <t>Reja</t>
  </si>
  <si>
    <t>Sienkiewicza</t>
  </si>
  <si>
    <t>Wyszyńskiego</t>
  </si>
  <si>
    <t>Chopina</t>
  </si>
  <si>
    <t>Żeromskiego</t>
  </si>
  <si>
    <t>Powstańców Śląskich</t>
  </si>
  <si>
    <t>Konopnickiej</t>
  </si>
  <si>
    <t>Małachowskiego</t>
  </si>
  <si>
    <t xml:space="preserve">Ujejskiego </t>
  </si>
  <si>
    <t>Prusa</t>
  </si>
  <si>
    <t>Moniuszki</t>
  </si>
  <si>
    <t>Matejki</t>
  </si>
  <si>
    <t>Legionów</t>
  </si>
  <si>
    <t>Wilków Morskich</t>
  </si>
  <si>
    <t>Staszica</t>
  </si>
  <si>
    <t>Mazowiecka</t>
  </si>
  <si>
    <t>Szkolna</t>
  </si>
  <si>
    <t>Poznańska</t>
  </si>
  <si>
    <t>Kołłątaja</t>
  </si>
  <si>
    <t xml:space="preserve">Gdyńska </t>
  </si>
  <si>
    <t>Markiewicza</t>
  </si>
  <si>
    <t>Grudziądzka</t>
  </si>
  <si>
    <t>Chrobrego</t>
  </si>
  <si>
    <t>Gałczyńskiego</t>
  </si>
  <si>
    <t>Leśmiana</t>
  </si>
  <si>
    <t>Malczewskiego</t>
  </si>
  <si>
    <t>Marynarki Wojennej</t>
  </si>
  <si>
    <t>Norwida</t>
  </si>
  <si>
    <t>Puławskiego</t>
  </si>
  <si>
    <t>Batalionów Chłopskich</t>
  </si>
  <si>
    <t>Karsiborska</t>
  </si>
  <si>
    <t>Rybaki</t>
  </si>
  <si>
    <t>Steyera</t>
  </si>
  <si>
    <t>Trentowskiego</t>
  </si>
  <si>
    <t>Uzdrowiskowa</t>
  </si>
  <si>
    <t>Witosa</t>
  </si>
  <si>
    <t>Zdrojowa</t>
  </si>
  <si>
    <t>Bursztynowa</t>
  </si>
  <si>
    <t>Fredry</t>
  </si>
  <si>
    <t>Siemiradzkiego</t>
  </si>
  <si>
    <t>Karola Miarki</t>
  </si>
  <si>
    <t>Kochanowskiego</t>
  </si>
  <si>
    <t>Kossaków</t>
  </si>
  <si>
    <t>Zapolskiej</t>
  </si>
  <si>
    <t>Beniowskiego</t>
  </si>
  <si>
    <t>Bohaterów Września</t>
  </si>
  <si>
    <t>Jana z Kolna</t>
  </si>
  <si>
    <t>Mieszka I</t>
  </si>
  <si>
    <t>Rogozińskiego</t>
  </si>
  <si>
    <t>Teligi</t>
  </si>
  <si>
    <t>Żeglarska</t>
  </si>
  <si>
    <t>Gierczak</t>
  </si>
  <si>
    <t>Energetyków</t>
  </si>
  <si>
    <t>Kasprowicza</t>
  </si>
  <si>
    <t>Orkana</t>
  </si>
  <si>
    <t>Nowowiejskiego</t>
  </si>
  <si>
    <t>Małopolska</t>
  </si>
  <si>
    <t>Wielkopolska</t>
  </si>
  <si>
    <t>Dworcowa</t>
  </si>
  <si>
    <t>Fińska</t>
  </si>
  <si>
    <t>Zalewowa</t>
  </si>
  <si>
    <t>Sąsiedzka</t>
  </si>
  <si>
    <t>Odrzańska</t>
  </si>
  <si>
    <t>Ludzi Morza</t>
  </si>
  <si>
    <t>Mostowa</t>
  </si>
  <si>
    <t>Gdańska</t>
  </si>
  <si>
    <t>Rycerska</t>
  </si>
  <si>
    <t>Śląska</t>
  </si>
  <si>
    <t>Olsztyńska</t>
  </si>
  <si>
    <t>Barlickiego</t>
  </si>
  <si>
    <t>Białoruska</t>
  </si>
  <si>
    <t>Jaracza</t>
  </si>
  <si>
    <t>Modrzejewskiej</t>
  </si>
  <si>
    <t>Niecała</t>
  </si>
  <si>
    <t>Norweska</t>
  </si>
  <si>
    <t>Skandynawska</t>
  </si>
  <si>
    <t>Sosnowa</t>
  </si>
  <si>
    <t>MECHANICZNE ZAMIATANIE CHODNIKÓW</t>
  </si>
  <si>
    <t>Grunwaldzka</t>
  </si>
  <si>
    <t>Plac Kościelny</t>
  </si>
  <si>
    <t>Plac Słowiański</t>
  </si>
  <si>
    <t>MECHANICZNE ZAMIATANIE ŚCIEŻEK ROWEROWYCH</t>
  </si>
  <si>
    <t>Gdyńska</t>
  </si>
  <si>
    <t>Krzywa</t>
  </si>
  <si>
    <t xml:space="preserve">Marynarzy </t>
  </si>
  <si>
    <t xml:space="preserve">Ludzi Morza </t>
  </si>
  <si>
    <t xml:space="preserve">Mostowa </t>
  </si>
  <si>
    <t>Wolińska</t>
  </si>
  <si>
    <t xml:space="preserve">Wybrzeże Władysława IV </t>
  </si>
  <si>
    <t>Zamkowa</t>
  </si>
  <si>
    <t>RĘCZNE ZAMIATANIE CHODNIKÓW</t>
  </si>
  <si>
    <t xml:space="preserve">Rybaki </t>
  </si>
  <si>
    <t>Lutycka</t>
  </si>
  <si>
    <t>Czeska</t>
  </si>
  <si>
    <t>Kujawska</t>
  </si>
  <si>
    <t>Wejścia na plaże</t>
  </si>
  <si>
    <t>Miarki Karola</t>
  </si>
  <si>
    <t xml:space="preserve">Śląska </t>
  </si>
  <si>
    <t>Mazurska</t>
  </si>
  <si>
    <t>razem</t>
  </si>
  <si>
    <t>suma</t>
  </si>
  <si>
    <t>v</t>
  </si>
  <si>
    <t>Toruńska</t>
  </si>
  <si>
    <t>Warszawska</t>
  </si>
  <si>
    <t>04.04.</t>
  </si>
  <si>
    <t>13.04.</t>
  </si>
  <si>
    <t>Chełmska</t>
  </si>
  <si>
    <t>Bydgoska</t>
  </si>
  <si>
    <t>Słowackiego</t>
  </si>
  <si>
    <t>Nowokarsiborska, Karsiborska</t>
  </si>
  <si>
    <t>Armii Krajowej, Plac Słowiański</t>
  </si>
  <si>
    <t>Podjazdy do promów "Bielik" lewobrzeże</t>
  </si>
  <si>
    <t>11 Listopada bis</t>
  </si>
  <si>
    <t>Staszica wraz z drogą między Staszica a Kościuszki równoległa do Konstytucji 3 Maja</t>
  </si>
  <si>
    <t>Kościuszki wraz z drogą od Kosciuszki do Matejki</t>
  </si>
  <si>
    <t xml:space="preserve">Lutycka </t>
  </si>
  <si>
    <t>Herberta</t>
  </si>
  <si>
    <t xml:space="preserve">Aleja Interferie </t>
  </si>
  <si>
    <t>Słowackiego (od Prusa do Matejki + od Energetyków do Trentowskiego</t>
  </si>
  <si>
    <t>Turniejowa</t>
  </si>
  <si>
    <t>Husarska</t>
  </si>
  <si>
    <t>Hetmańska</t>
  </si>
  <si>
    <t>Herbowa</t>
  </si>
  <si>
    <t>Podjazdy do promów "BIELIK" prawobrzeże</t>
  </si>
  <si>
    <t>Szwedzka</t>
  </si>
  <si>
    <t>Duńska</t>
  </si>
  <si>
    <t xml:space="preserve">1-go Maja </t>
  </si>
  <si>
    <t>Strzelecka</t>
  </si>
  <si>
    <t>Pomorska</t>
  </si>
  <si>
    <t>Chełmońskiego</t>
  </si>
  <si>
    <t xml:space="preserve">Grunwaldzka </t>
  </si>
  <si>
    <t xml:space="preserve">Uzdrowiskowa </t>
  </si>
  <si>
    <t>PON</t>
  </si>
  <si>
    <t>WT</t>
  </si>
  <si>
    <t>ŚR</t>
  </si>
  <si>
    <t>CZT</t>
  </si>
  <si>
    <t>PT</t>
  </si>
  <si>
    <t>KWIECIEŃ 2018</t>
  </si>
  <si>
    <t>03.04.</t>
  </si>
  <si>
    <t>05.04.</t>
  </si>
  <si>
    <t>06.04.</t>
  </si>
  <si>
    <t>09.04.</t>
  </si>
  <si>
    <t>10.04.</t>
  </si>
  <si>
    <t>11.04.</t>
  </si>
  <si>
    <t>12.04.</t>
  </si>
  <si>
    <t>16.04.</t>
  </si>
  <si>
    <t>17.04.</t>
  </si>
  <si>
    <t>18.04.</t>
  </si>
  <si>
    <t>19.04.</t>
  </si>
  <si>
    <t>20.04.</t>
  </si>
  <si>
    <t>23.04.</t>
  </si>
  <si>
    <t>24.04.</t>
  </si>
  <si>
    <t>25.04.</t>
  </si>
  <si>
    <t>26.04.</t>
  </si>
  <si>
    <t>27.04.</t>
  </si>
  <si>
    <t>30.04.</t>
  </si>
  <si>
    <t>DZIELNICA NADMORSKA</t>
  </si>
  <si>
    <t>MIASTO</t>
  </si>
  <si>
    <t>Ulice w remoncie do harmonogramu</t>
  </si>
  <si>
    <t>Chodorowskiej</t>
  </si>
  <si>
    <t xml:space="preserve">Wybrzeże Wladysława IV </t>
  </si>
  <si>
    <t>pomniejszone o ulice w remoncie</t>
  </si>
  <si>
    <t xml:space="preserve"> Cały miesiąc                                           </t>
  </si>
  <si>
    <t>SUMA</t>
  </si>
  <si>
    <t>dzielnica nadmorska</t>
  </si>
  <si>
    <t>ulice</t>
  </si>
  <si>
    <t>chodniki mech</t>
  </si>
  <si>
    <t>ścieżki mech</t>
  </si>
  <si>
    <t>ręczne chodniki</t>
  </si>
  <si>
    <t>I</t>
  </si>
  <si>
    <t>miasto</t>
  </si>
  <si>
    <t>II</t>
  </si>
  <si>
    <t xml:space="preserve">Markiewicza </t>
  </si>
  <si>
    <t>III</t>
  </si>
  <si>
    <t>IV</t>
  </si>
  <si>
    <t>USUNIETO ILOŚĆ M3  KOŚCIUSZKI I MARKIEWICZA</t>
  </si>
  <si>
    <t>MAJ 2018</t>
  </si>
  <si>
    <t>02.05.</t>
  </si>
  <si>
    <t>04.05.</t>
  </si>
  <si>
    <t>07.05.</t>
  </si>
  <si>
    <t>08.05.</t>
  </si>
  <si>
    <t>09.05.</t>
  </si>
  <si>
    <t>10.05.</t>
  </si>
  <si>
    <t>11.05.</t>
  </si>
  <si>
    <t>14.05.</t>
  </si>
  <si>
    <t>15.05.</t>
  </si>
  <si>
    <t>16.05.</t>
  </si>
  <si>
    <t>17.05.</t>
  </si>
  <si>
    <t>18.05.</t>
  </si>
  <si>
    <t>21.05.</t>
  </si>
  <si>
    <t>22.05.</t>
  </si>
  <si>
    <t>23.05.</t>
  </si>
  <si>
    <t>24.05.</t>
  </si>
  <si>
    <t>25.05.</t>
  </si>
  <si>
    <t>28.05.</t>
  </si>
  <si>
    <t>29.05.</t>
  </si>
  <si>
    <t>30.05.</t>
  </si>
  <si>
    <t>pomniejszone o ulice w remoncie itp.</t>
  </si>
  <si>
    <t>Toruńska (zły stan nawierzchni nie zamiatamy mech - ewenualnie ręcznie przy krawężnikach - to na worki) e.mail 11.05.2018</t>
  </si>
  <si>
    <t>USUNIETO ILOŚĆ M3  KOŚCIUSZKI I MARKIEWICZA - REMONT oraz Toruńska - zły stan dróg</t>
  </si>
  <si>
    <t>CZERWIEC 2018</t>
  </si>
  <si>
    <t>01.06.</t>
  </si>
  <si>
    <t>04.06.</t>
  </si>
  <si>
    <t>05.06.</t>
  </si>
  <si>
    <t>06.06.</t>
  </si>
  <si>
    <t>07.06.</t>
  </si>
  <si>
    <t>08.06.</t>
  </si>
  <si>
    <t>11.06.</t>
  </si>
  <si>
    <t>12.06.</t>
  </si>
  <si>
    <t>13.06.</t>
  </si>
  <si>
    <t>14.06.</t>
  </si>
  <si>
    <t>15.06.</t>
  </si>
  <si>
    <t>18.06.</t>
  </si>
  <si>
    <t>19.06.</t>
  </si>
  <si>
    <t>20.06.</t>
  </si>
  <si>
    <t>21.06.</t>
  </si>
  <si>
    <t>22.06.</t>
  </si>
  <si>
    <t>25.06.</t>
  </si>
  <si>
    <t>26.06.</t>
  </si>
  <si>
    <t>27.06.</t>
  </si>
  <si>
    <t>28.06.</t>
  </si>
  <si>
    <t>29.06.</t>
  </si>
  <si>
    <t>CZW</t>
  </si>
  <si>
    <t>LIPIEC 2018</t>
  </si>
  <si>
    <t>CZERWIEC dodatkowo 15-17.06.2018</t>
  </si>
  <si>
    <t>SIERPIEŃ 2018</t>
  </si>
  <si>
    <t xml:space="preserve">Zalewowa </t>
  </si>
  <si>
    <t>USUNIETO ILOŚĆ M3  KOŚCIUSZKI I MARKIEWICZA, SĄSIEDZKA, ZALEWOWA - REMONT oraz Toruńska - zły stan dróg</t>
  </si>
  <si>
    <t xml:space="preserve">wszystkie ulice </t>
  </si>
  <si>
    <t>1xmiesiąc</t>
  </si>
  <si>
    <t>1xtydzień</t>
  </si>
  <si>
    <t>W związku z dniem wolnym, harmonogram wskazanych ulic wykonany będzie w dniach 13,14,16,17.08</t>
  </si>
  <si>
    <t>V</t>
  </si>
  <si>
    <t>USUNIETO ILOŚĆ M3  MARKIEWICZA, SĄSIEDZKA, ZALEWOWA - REMONT oraz Toruńska - zły stan dróg</t>
  </si>
  <si>
    <t>SIERPIEŃ dodatkowe zlecenie2018</t>
  </si>
  <si>
    <t>WRZESIEŃ 2018</t>
  </si>
  <si>
    <t>1xtydzień 04.09.2018</t>
  </si>
  <si>
    <t>USUNIETO ILOŚĆ M3  MARKIEWICZA, ZALEWOWA - REMONT oraz Toruńska - zły stan dróg</t>
  </si>
  <si>
    <t>WRZESIEŃ dodatkowe 2018</t>
  </si>
  <si>
    <t>pon</t>
  </si>
  <si>
    <t>PAŹDZIENIK 2018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</si>
</sst>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[$-415]#,##0.00"/>
    <numFmt numFmtId="166" formatCode="[$-415]d&quot;.&quot;mm&quot;.&quot;yyyy"/>
    <numFmt numFmtId="167" formatCode="0.0000"/>
    <numFmt numFmtId="168" formatCode="0.000"/>
    <numFmt numFmtId="169" formatCode="0.00000"/>
    <numFmt numFmtId="170" formatCode="[$-415]dddd\,\ d\ mmmm\ yyyy"/>
    <numFmt numFmtId="171" formatCode="0.0"/>
  </numFmts>
  <fonts count="5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zcionka tekstu podstawowego"/>
      <family val="2"/>
    </font>
    <font>
      <sz val="11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8"/>
      <color indexed="10"/>
      <name val="Arial"/>
      <family val="2"/>
    </font>
    <font>
      <sz val="15"/>
      <name val="Arial"/>
      <family val="2"/>
    </font>
    <font>
      <sz val="8"/>
      <color indexed="8"/>
      <name val="Czcionka tekstu podstawowego"/>
      <family val="2"/>
    </font>
    <font>
      <sz val="8"/>
      <color indexed="12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b/>
      <i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Czcionka tekstu podstawowego"/>
      <family val="2"/>
    </font>
    <font>
      <b/>
      <sz val="11"/>
      <name val="Czcionka tekstu podstawowego"/>
      <family val="2"/>
    </font>
    <font>
      <sz val="8"/>
      <color indexed="63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>
      <alignment/>
      <protection/>
    </xf>
    <xf numFmtId="0" fontId="10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8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52" fillId="26" borderId="1" applyNumberFormat="0" applyAlignment="0" applyProtection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281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56">
      <alignment/>
      <protection/>
    </xf>
    <xf numFmtId="0" fontId="2" fillId="0" borderId="0" xfId="56" applyFill="1">
      <alignment/>
      <protection/>
    </xf>
    <xf numFmtId="0" fontId="6" fillId="0" borderId="0" xfId="56" applyFont="1">
      <alignment/>
      <protection/>
    </xf>
    <xf numFmtId="0" fontId="6" fillId="0" borderId="0" xfId="56" applyFont="1" applyFill="1">
      <alignment/>
      <protection/>
    </xf>
    <xf numFmtId="0" fontId="4" fillId="0" borderId="0" xfId="56" applyFont="1" applyFill="1">
      <alignment/>
      <protection/>
    </xf>
    <xf numFmtId="0" fontId="9" fillId="32" borderId="10" xfId="56" applyFont="1" applyFill="1" applyBorder="1" applyAlignment="1">
      <alignment horizontal="center" wrapText="1"/>
      <protection/>
    </xf>
    <xf numFmtId="4" fontId="9" fillId="32" borderId="10" xfId="56" applyNumberFormat="1" applyFont="1" applyFill="1" applyBorder="1" applyAlignment="1">
      <alignment horizontal="center"/>
      <protection/>
    </xf>
    <xf numFmtId="0" fontId="7" fillId="0" borderId="0" xfId="56" applyFont="1">
      <alignment/>
      <protection/>
    </xf>
    <xf numFmtId="4" fontId="9" fillId="32" borderId="10" xfId="56" applyNumberFormat="1" applyFont="1" applyFill="1" applyBorder="1" applyAlignment="1">
      <alignment horizontal="center" vertical="center"/>
      <protection/>
    </xf>
    <xf numFmtId="0" fontId="9" fillId="32" borderId="10" xfId="53" applyNumberFormat="1" applyFont="1" applyFill="1" applyBorder="1" applyAlignment="1">
      <alignment vertical="center" wrapText="1"/>
      <protection/>
    </xf>
    <xf numFmtId="0" fontId="9" fillId="32" borderId="11" xfId="53" applyNumberFormat="1" applyFont="1" applyFill="1" applyBorder="1" applyAlignment="1">
      <alignment vertical="center" wrapText="1"/>
      <protection/>
    </xf>
    <xf numFmtId="4" fontId="9" fillId="32" borderId="10" xfId="53" applyNumberFormat="1" applyFont="1" applyFill="1" applyBorder="1" applyAlignment="1">
      <alignment horizontal="right" vertical="center" wrapText="1"/>
      <protection/>
    </xf>
    <xf numFmtId="4" fontId="8" fillId="32" borderId="10" xfId="53" applyNumberFormat="1" applyFont="1" applyFill="1" applyBorder="1" applyAlignment="1">
      <alignment horizontal="right" vertical="center" wrapText="1"/>
      <protection/>
    </xf>
    <xf numFmtId="0" fontId="8" fillId="32" borderId="10" xfId="53" applyNumberFormat="1" applyFont="1" applyFill="1" applyBorder="1" applyAlignment="1">
      <alignment vertical="center" wrapText="1"/>
      <protection/>
    </xf>
    <xf numFmtId="0" fontId="9" fillId="0" borderId="0" xfId="56" applyFont="1">
      <alignment/>
      <protection/>
    </xf>
    <xf numFmtId="4" fontId="9" fillId="32" borderId="10" xfId="56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9" fillId="32" borderId="10" xfId="56" applyFont="1" applyFill="1" applyBorder="1">
      <alignment/>
      <protection/>
    </xf>
    <xf numFmtId="0" fontId="7" fillId="0" borderId="0" xfId="56" applyFont="1" applyFill="1">
      <alignment/>
      <protection/>
    </xf>
    <xf numFmtId="0" fontId="9" fillId="32" borderId="0" xfId="56" applyFont="1" applyFill="1" applyBorder="1" applyAlignment="1">
      <alignment horizontal="center" wrapText="1"/>
      <protection/>
    </xf>
    <xf numFmtId="0" fontId="8" fillId="32" borderId="0" xfId="56" applyFont="1" applyFill="1" applyBorder="1" applyAlignment="1">
      <alignment horizontal="center" vertical="center" wrapText="1"/>
      <protection/>
    </xf>
    <xf numFmtId="4" fontId="8" fillId="32" borderId="0" xfId="56" applyNumberFormat="1" applyFont="1" applyFill="1" applyBorder="1" applyAlignment="1">
      <alignment horizontal="center" vertical="center" wrapText="1"/>
      <protection/>
    </xf>
    <xf numFmtId="4" fontId="8" fillId="32" borderId="0" xfId="56" applyNumberFormat="1" applyFont="1" applyFill="1" applyBorder="1" applyAlignment="1">
      <alignment horizontal="center" vertical="center"/>
      <protection/>
    </xf>
    <xf numFmtId="0" fontId="7" fillId="32" borderId="0" xfId="0" applyFont="1" applyFill="1" applyBorder="1" applyAlignment="1">
      <alignment/>
    </xf>
    <xf numFmtId="0" fontId="9" fillId="32" borderId="0" xfId="53" applyNumberFormat="1" applyFont="1" applyFill="1" applyBorder="1" applyAlignment="1">
      <alignment vertical="center" wrapText="1"/>
      <protection/>
    </xf>
    <xf numFmtId="4" fontId="9" fillId="32" borderId="0" xfId="53" applyNumberFormat="1" applyFont="1" applyFill="1" applyBorder="1" applyAlignment="1">
      <alignment horizontal="right" vertical="center" wrapText="1"/>
      <protection/>
    </xf>
    <xf numFmtId="4" fontId="9" fillId="32" borderId="0" xfId="56" applyNumberFormat="1" applyFont="1" applyFill="1" applyBorder="1" applyAlignment="1">
      <alignment horizontal="center" vertical="center"/>
      <protection/>
    </xf>
    <xf numFmtId="4" fontId="9" fillId="32" borderId="0" xfId="56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4" fontId="9" fillId="33" borderId="10" xfId="53" applyNumberFormat="1" applyFont="1" applyFill="1" applyBorder="1" applyAlignment="1">
      <alignment horizontal="right" vertical="center"/>
      <protection/>
    </xf>
    <xf numFmtId="0" fontId="9" fillId="33" borderId="10" xfId="56" applyFont="1" applyFill="1" applyBorder="1" applyAlignment="1">
      <alignment horizontal="center"/>
      <protection/>
    </xf>
    <xf numFmtId="4" fontId="9" fillId="33" borderId="10" xfId="56" applyNumberFormat="1" applyFont="1" applyFill="1" applyBorder="1" applyAlignment="1">
      <alignment horizontal="center" vertical="center"/>
      <protection/>
    </xf>
    <xf numFmtId="0" fontId="9" fillId="33" borderId="10" xfId="53" applyNumberFormat="1" applyFont="1" applyFill="1" applyBorder="1" applyAlignment="1">
      <alignment vertical="center" wrapText="1"/>
      <protection/>
    </xf>
    <xf numFmtId="4" fontId="9" fillId="33" borderId="10" xfId="53" applyNumberFormat="1" applyFont="1" applyFill="1" applyBorder="1" applyAlignment="1">
      <alignment vertical="center" wrapText="1"/>
      <protection/>
    </xf>
    <xf numFmtId="4" fontId="9" fillId="33" borderId="10" xfId="53" applyNumberFormat="1" applyFont="1" applyFill="1" applyBorder="1" applyAlignment="1">
      <alignment horizontal="right" vertical="center" wrapText="1"/>
      <protection/>
    </xf>
    <xf numFmtId="0" fontId="9" fillId="33" borderId="10" xfId="56" applyFont="1" applyFill="1" applyBorder="1" applyAlignment="1">
      <alignment horizontal="center" wrapText="1"/>
      <protection/>
    </xf>
    <xf numFmtId="4" fontId="9" fillId="33" borderId="10" xfId="56" applyNumberFormat="1" applyFont="1" applyFill="1" applyBorder="1" applyAlignment="1">
      <alignment horizontal="center" vertical="center" wrapText="1"/>
      <protection/>
    </xf>
    <xf numFmtId="4" fontId="8" fillId="33" borderId="10" xfId="53" applyNumberFormat="1" applyFont="1" applyFill="1" applyBorder="1" applyAlignment="1">
      <alignment horizontal="right" vertical="center" wrapText="1"/>
      <protection/>
    </xf>
    <xf numFmtId="0" fontId="8" fillId="33" borderId="10" xfId="53" applyNumberFormat="1" applyFont="1" applyFill="1" applyBorder="1" applyAlignment="1">
      <alignment vertical="center" wrapText="1"/>
      <protection/>
    </xf>
    <xf numFmtId="4" fontId="9" fillId="0" borderId="10" xfId="53" applyNumberFormat="1" applyFont="1" applyFill="1" applyBorder="1" applyAlignment="1">
      <alignment horizontal="right" vertical="center" wrapText="1"/>
      <protection/>
    </xf>
    <xf numFmtId="4" fontId="9" fillId="0" borderId="10" xfId="53" applyNumberFormat="1" applyFont="1" applyFill="1" applyBorder="1" applyAlignment="1">
      <alignment vertical="center" wrapText="1"/>
      <protection/>
    </xf>
    <xf numFmtId="0" fontId="8" fillId="0" borderId="10" xfId="53" applyNumberFormat="1" applyFont="1" applyFill="1" applyBorder="1" applyAlignment="1">
      <alignment vertical="center" wrapText="1"/>
      <protection/>
    </xf>
    <xf numFmtId="4" fontId="8" fillId="0" borderId="10" xfId="53" applyNumberFormat="1" applyFont="1" applyFill="1" applyBorder="1" applyAlignment="1">
      <alignment vertical="center" wrapText="1"/>
      <protection/>
    </xf>
    <xf numFmtId="0" fontId="9" fillId="0" borderId="10" xfId="53" applyNumberFormat="1" applyFont="1" applyFill="1" applyBorder="1" applyAlignment="1">
      <alignment vertical="center" wrapText="1"/>
      <protection/>
    </xf>
    <xf numFmtId="4" fontId="9" fillId="0" borderId="10" xfId="56" applyNumberFormat="1" applyFont="1" applyFill="1" applyBorder="1" applyAlignment="1">
      <alignment horizontal="center" vertical="center" wrapText="1"/>
      <protection/>
    </xf>
    <xf numFmtId="0" fontId="8" fillId="34" borderId="0" xfId="0" applyFont="1" applyFill="1" applyAlignment="1">
      <alignment/>
    </xf>
    <xf numFmtId="0" fontId="9" fillId="32" borderId="0" xfId="0" applyFont="1" applyFill="1" applyAlignment="1">
      <alignment/>
    </xf>
    <xf numFmtId="0" fontId="9" fillId="32" borderId="10" xfId="0" applyFont="1" applyFill="1" applyBorder="1" applyAlignment="1">
      <alignment wrapText="1"/>
    </xf>
    <xf numFmtId="0" fontId="9" fillId="32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33" borderId="10" xfId="56" applyFont="1" applyFill="1" applyBorder="1">
      <alignment/>
      <protection/>
    </xf>
    <xf numFmtId="0" fontId="9" fillId="32" borderId="0" xfId="56" applyFont="1" applyFill="1" applyAlignment="1">
      <alignment wrapText="1"/>
      <protection/>
    </xf>
    <xf numFmtId="0" fontId="9" fillId="32" borderId="0" xfId="56" applyFont="1" applyFill="1">
      <alignment/>
      <protection/>
    </xf>
    <xf numFmtId="49" fontId="9" fillId="32" borderId="0" xfId="0" applyNumberFormat="1" applyFont="1" applyFill="1" applyAlignment="1">
      <alignment/>
    </xf>
    <xf numFmtId="0" fontId="9" fillId="33" borderId="10" xfId="0" applyFont="1" applyFill="1" applyBorder="1" applyAlignment="1">
      <alignment horizontal="center"/>
    </xf>
    <xf numFmtId="0" fontId="8" fillId="33" borderId="10" xfId="56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wrapText="1"/>
    </xf>
    <xf numFmtId="4" fontId="9" fillId="33" borderId="10" xfId="56" applyNumberFormat="1" applyFont="1" applyFill="1" applyBorder="1" applyAlignment="1">
      <alignment horizontal="center"/>
      <protection/>
    </xf>
    <xf numFmtId="0" fontId="9" fillId="33" borderId="10" xfId="0" applyFont="1" applyFill="1" applyBorder="1" applyAlignment="1">
      <alignment/>
    </xf>
    <xf numFmtId="0" fontId="7" fillId="33" borderId="0" xfId="0" applyFont="1" applyFill="1" applyBorder="1" applyAlignment="1">
      <alignment wrapText="1"/>
    </xf>
    <xf numFmtId="4" fontId="8" fillId="0" borderId="10" xfId="53" applyNumberFormat="1" applyFont="1" applyFill="1" applyBorder="1" applyAlignment="1">
      <alignment horizontal="right" vertical="center" wrapText="1"/>
      <protection/>
    </xf>
    <xf numFmtId="0" fontId="9" fillId="0" borderId="10" xfId="56" applyFont="1" applyFill="1" applyBorder="1" applyAlignment="1">
      <alignment horizontal="center" wrapText="1"/>
      <protection/>
    </xf>
    <xf numFmtId="4" fontId="9" fillId="0" borderId="10" xfId="56" applyNumberFormat="1" applyFont="1" applyFill="1" applyBorder="1" applyAlignment="1">
      <alignment horizontal="center" vertical="center"/>
      <protection/>
    </xf>
    <xf numFmtId="0" fontId="9" fillId="0" borderId="10" xfId="56" applyFont="1" applyFill="1" applyBorder="1">
      <alignment/>
      <protection/>
    </xf>
    <xf numFmtId="0" fontId="9" fillId="0" borderId="10" xfId="0" applyFont="1" applyFill="1" applyBorder="1" applyAlignment="1">
      <alignment/>
    </xf>
    <xf numFmtId="4" fontId="9" fillId="0" borderId="10" xfId="53" applyNumberFormat="1" applyFont="1" applyFill="1" applyBorder="1" applyAlignment="1">
      <alignment horizontal="right" vertical="center"/>
      <protection/>
    </xf>
    <xf numFmtId="0" fontId="9" fillId="0" borderId="10" xfId="56" applyFont="1" applyFill="1" applyBorder="1" applyAlignment="1">
      <alignment horizontal="center"/>
      <protection/>
    </xf>
    <xf numFmtId="14" fontId="7" fillId="33" borderId="0" xfId="0" applyNumberFormat="1" applyFont="1" applyFill="1" applyBorder="1" applyAlignment="1">
      <alignment/>
    </xf>
    <xf numFmtId="0" fontId="9" fillId="0" borderId="10" xfId="53" applyNumberFormat="1" applyFont="1" applyFill="1" applyBorder="1" applyAlignment="1">
      <alignment vertical="center"/>
      <protection/>
    </xf>
    <xf numFmtId="0" fontId="8" fillId="33" borderId="10" xfId="56" applyFont="1" applyFill="1" applyBorder="1" applyAlignment="1">
      <alignment horizontal="center" vertical="center"/>
      <protection/>
    </xf>
    <xf numFmtId="0" fontId="9" fillId="33" borderId="10" xfId="53" applyNumberFormat="1" applyFont="1" applyFill="1" applyBorder="1" applyAlignment="1">
      <alignment vertical="center"/>
      <protection/>
    </xf>
    <xf numFmtId="0" fontId="12" fillId="32" borderId="10" xfId="53" applyNumberFormat="1" applyFont="1" applyFill="1" applyBorder="1" applyAlignment="1">
      <alignment vertical="center" wrapText="1"/>
      <protection/>
    </xf>
    <xf numFmtId="4" fontId="12" fillId="0" borderId="10" xfId="53" applyNumberFormat="1" applyFont="1" applyFill="1" applyBorder="1" applyAlignment="1">
      <alignment horizontal="right" vertical="center" wrapText="1"/>
      <protection/>
    </xf>
    <xf numFmtId="4" fontId="12" fillId="32" borderId="10" xfId="53" applyNumberFormat="1" applyFont="1" applyFill="1" applyBorder="1" applyAlignment="1">
      <alignment horizontal="right" vertical="center" wrapText="1"/>
      <protection/>
    </xf>
    <xf numFmtId="0" fontId="12" fillId="0" borderId="10" xfId="53" applyNumberFormat="1" applyFont="1" applyFill="1" applyBorder="1" applyAlignment="1">
      <alignment vertical="center" wrapText="1"/>
      <protection/>
    </xf>
    <xf numFmtId="0" fontId="12" fillId="0" borderId="10" xfId="56" applyFont="1" applyFill="1" applyBorder="1">
      <alignment/>
      <protection/>
    </xf>
    <xf numFmtId="4" fontId="12" fillId="32" borderId="10" xfId="53" applyNumberFormat="1" applyFont="1" applyFill="1" applyBorder="1" applyAlignment="1">
      <alignment vertical="center" wrapText="1"/>
      <protection/>
    </xf>
    <xf numFmtId="0" fontId="9" fillId="35" borderId="10" xfId="53" applyNumberFormat="1" applyFont="1" applyFill="1" applyBorder="1" applyAlignment="1">
      <alignment vertical="center" wrapText="1"/>
      <protection/>
    </xf>
    <xf numFmtId="4" fontId="9" fillId="35" borderId="10" xfId="53" applyNumberFormat="1" applyFont="1" applyFill="1" applyBorder="1" applyAlignment="1">
      <alignment horizontal="right" vertical="center" wrapText="1"/>
      <protection/>
    </xf>
    <xf numFmtId="4" fontId="9" fillId="35" borderId="10" xfId="53" applyNumberFormat="1" applyFont="1" applyFill="1" applyBorder="1" applyAlignment="1">
      <alignment vertical="center" wrapText="1"/>
      <protection/>
    </xf>
    <xf numFmtId="0" fontId="9" fillId="35" borderId="11" xfId="53" applyNumberFormat="1" applyFont="1" applyFill="1" applyBorder="1" applyAlignment="1">
      <alignment vertical="center" wrapText="1"/>
      <protection/>
    </xf>
    <xf numFmtId="0" fontId="9" fillId="35" borderId="10" xfId="56" applyFont="1" applyFill="1" applyBorder="1">
      <alignment/>
      <protection/>
    </xf>
    <xf numFmtId="0" fontId="9" fillId="35" borderId="10" xfId="0" applyFont="1" applyFill="1" applyBorder="1" applyAlignment="1">
      <alignment/>
    </xf>
    <xf numFmtId="0" fontId="12" fillId="35" borderId="10" xfId="53" applyNumberFormat="1" applyFont="1" applyFill="1" applyBorder="1" applyAlignment="1">
      <alignment vertical="center" wrapText="1"/>
      <protection/>
    </xf>
    <xf numFmtId="4" fontId="12" fillId="35" borderId="10" xfId="53" applyNumberFormat="1" applyFont="1" applyFill="1" applyBorder="1" applyAlignment="1">
      <alignment horizontal="right" vertical="center" wrapText="1"/>
      <protection/>
    </xf>
    <xf numFmtId="4" fontId="12" fillId="35" borderId="10" xfId="53" applyNumberFormat="1" applyFont="1" applyFill="1" applyBorder="1" applyAlignment="1">
      <alignment vertical="center" wrapText="1"/>
      <protection/>
    </xf>
    <xf numFmtId="4" fontId="9" fillId="35" borderId="10" xfId="56" applyNumberFormat="1" applyFont="1" applyFill="1" applyBorder="1" applyAlignment="1">
      <alignment horizontal="left" vertical="center" wrapText="1"/>
      <protection/>
    </xf>
    <xf numFmtId="4" fontId="9" fillId="35" borderId="10" xfId="56" applyNumberFormat="1" applyFont="1" applyFill="1" applyBorder="1" applyAlignment="1">
      <alignment horizontal="right" vertical="center" wrapText="1"/>
      <protection/>
    </xf>
    <xf numFmtId="0" fontId="9" fillId="34" borderId="0" xfId="0" applyFont="1" applyFill="1" applyAlignment="1">
      <alignment/>
    </xf>
    <xf numFmtId="4" fontId="3" fillId="35" borderId="0" xfId="0" applyNumberFormat="1" applyFont="1" applyFill="1" applyAlignment="1">
      <alignment/>
    </xf>
    <xf numFmtId="0" fontId="12" fillId="35" borderId="12" xfId="53" applyNumberFormat="1" applyFont="1" applyFill="1" applyBorder="1" applyAlignment="1">
      <alignment vertical="center" wrapText="1"/>
      <protection/>
    </xf>
    <xf numFmtId="4" fontId="12" fillId="35" borderId="12" xfId="53" applyNumberFormat="1" applyFont="1" applyFill="1" applyBorder="1" applyAlignment="1">
      <alignment horizontal="right" vertical="center" wrapText="1"/>
      <protection/>
    </xf>
    <xf numFmtId="0" fontId="9" fillId="32" borderId="12" xfId="56" applyFont="1" applyFill="1" applyBorder="1" applyAlignment="1">
      <alignment horizontal="center" wrapText="1"/>
      <protection/>
    </xf>
    <xf numFmtId="4" fontId="9" fillId="32" borderId="12" xfId="56" applyNumberFormat="1" applyFont="1" applyFill="1" applyBorder="1" applyAlignment="1">
      <alignment horizontal="center" vertical="center" wrapText="1"/>
      <protection/>
    </xf>
    <xf numFmtId="4" fontId="9" fillId="32" borderId="12" xfId="56" applyNumberFormat="1" applyFont="1" applyFill="1" applyBorder="1" applyAlignment="1">
      <alignment horizontal="center" vertical="center"/>
      <protection/>
    </xf>
    <xf numFmtId="4" fontId="12" fillId="35" borderId="12" xfId="53" applyNumberFormat="1" applyFont="1" applyFill="1" applyBorder="1" applyAlignment="1">
      <alignment vertical="center" wrapText="1"/>
      <protection/>
    </xf>
    <xf numFmtId="0" fontId="12" fillId="0" borderId="12" xfId="56" applyFont="1" applyFill="1" applyBorder="1">
      <alignment/>
      <protection/>
    </xf>
    <xf numFmtId="0" fontId="8" fillId="0" borderId="13" xfId="53" applyNumberFormat="1" applyFont="1" applyFill="1" applyBorder="1" applyAlignment="1">
      <alignment vertical="center" wrapText="1"/>
      <protection/>
    </xf>
    <xf numFmtId="4" fontId="8" fillId="0" borderId="14" xfId="53" applyNumberFormat="1" applyFont="1" applyFill="1" applyBorder="1" applyAlignment="1">
      <alignment horizontal="right" vertical="center" wrapText="1"/>
      <protection/>
    </xf>
    <xf numFmtId="0" fontId="8" fillId="0" borderId="14" xfId="56" applyFont="1" applyFill="1" applyBorder="1" applyAlignment="1">
      <alignment horizontal="center" wrapText="1"/>
      <protection/>
    </xf>
    <xf numFmtId="4" fontId="8" fillId="0" borderId="14" xfId="56" applyNumberFormat="1" applyFont="1" applyFill="1" applyBorder="1" applyAlignment="1">
      <alignment horizontal="center" vertical="center" wrapText="1"/>
      <protection/>
    </xf>
    <xf numFmtId="4" fontId="8" fillId="0" borderId="14" xfId="56" applyNumberFormat="1" applyFont="1" applyFill="1" applyBorder="1" applyAlignment="1">
      <alignment horizontal="center" vertical="center"/>
      <protection/>
    </xf>
    <xf numFmtId="0" fontId="8" fillId="0" borderId="14" xfId="53" applyNumberFormat="1" applyFont="1" applyFill="1" applyBorder="1" applyAlignment="1">
      <alignment vertical="center" wrapText="1"/>
      <protection/>
    </xf>
    <xf numFmtId="0" fontId="8" fillId="0" borderId="14" xfId="56" applyFont="1" applyFill="1" applyBorder="1">
      <alignment/>
      <protection/>
    </xf>
    <xf numFmtId="4" fontId="8" fillId="0" borderId="15" xfId="53" applyNumberFormat="1" applyFont="1" applyFill="1" applyBorder="1" applyAlignment="1">
      <alignment horizontal="right" vertical="center" wrapText="1"/>
      <protection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" fontId="7" fillId="0" borderId="0" xfId="56" applyNumberFormat="1" applyFont="1" applyFill="1">
      <alignment/>
      <protection/>
    </xf>
    <xf numFmtId="0" fontId="7" fillId="35" borderId="0" xfId="56" applyFont="1" applyFill="1">
      <alignment/>
      <protection/>
    </xf>
    <xf numFmtId="4" fontId="7" fillId="35" borderId="0" xfId="56" applyNumberFormat="1" applyFont="1" applyFill="1">
      <alignment/>
      <protection/>
    </xf>
    <xf numFmtId="4" fontId="7" fillId="0" borderId="0" xfId="0" applyNumberFormat="1" applyFont="1" applyAlignment="1">
      <alignment/>
    </xf>
    <xf numFmtId="0" fontId="13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56" applyFont="1" applyFill="1">
      <alignment/>
      <protection/>
    </xf>
    <xf numFmtId="4" fontId="7" fillId="0" borderId="0" xfId="0" applyNumberFormat="1" applyFont="1" applyFill="1" applyAlignment="1">
      <alignment/>
    </xf>
    <xf numFmtId="4" fontId="9" fillId="32" borderId="10" xfId="53" applyNumberFormat="1" applyFont="1" applyFill="1" applyBorder="1" applyAlignment="1">
      <alignment vertical="center" wrapText="1"/>
      <protection/>
    </xf>
    <xf numFmtId="4" fontId="9" fillId="32" borderId="0" xfId="0" applyNumberFormat="1" applyFont="1" applyFill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9" fillId="0" borderId="10" xfId="56" applyNumberFormat="1" applyFont="1" applyFill="1" applyBorder="1" applyAlignment="1">
      <alignment horizontal="center"/>
      <protection/>
    </xf>
    <xf numFmtId="0" fontId="9" fillId="4" borderId="10" xfId="0" applyFont="1" applyFill="1" applyBorder="1" applyAlignment="1">
      <alignment/>
    </xf>
    <xf numFmtId="0" fontId="9" fillId="4" borderId="10" xfId="53" applyNumberFormat="1" applyFont="1" applyFill="1" applyBorder="1" applyAlignment="1">
      <alignment vertical="center" wrapText="1"/>
      <protection/>
    </xf>
    <xf numFmtId="4" fontId="9" fillId="4" borderId="10" xfId="53" applyNumberFormat="1" applyFont="1" applyFill="1" applyBorder="1" applyAlignment="1">
      <alignment vertical="center" wrapText="1"/>
      <protection/>
    </xf>
    <xf numFmtId="0" fontId="9" fillId="4" borderId="10" xfId="56" applyFont="1" applyFill="1" applyBorder="1">
      <alignment/>
      <protection/>
    </xf>
    <xf numFmtId="0" fontId="14" fillId="0" borderId="0" xfId="0" applyFont="1" applyAlignment="1">
      <alignment/>
    </xf>
    <xf numFmtId="4" fontId="9" fillId="0" borderId="10" xfId="56" applyNumberFormat="1" applyFont="1" applyFill="1" applyBorder="1" applyAlignment="1">
      <alignment horizontal="left" vertical="center" wrapText="1"/>
      <protection/>
    </xf>
    <xf numFmtId="4" fontId="9" fillId="0" borderId="10" xfId="56" applyNumberFormat="1" applyFont="1" applyFill="1" applyBorder="1" applyAlignment="1">
      <alignment horizontal="right" vertical="center" wrapText="1"/>
      <protection/>
    </xf>
    <xf numFmtId="0" fontId="9" fillId="0" borderId="0" xfId="53" applyNumberFormat="1" applyFont="1" applyFill="1" applyBorder="1" applyAlignment="1">
      <alignment vertical="center" wrapText="1"/>
      <protection/>
    </xf>
    <xf numFmtId="0" fontId="0" fillId="0" borderId="0" xfId="0" applyFill="1" applyBorder="1" applyAlignment="1">
      <alignment/>
    </xf>
    <xf numFmtId="0" fontId="9" fillId="0" borderId="11" xfId="53" applyNumberFormat="1" applyFont="1" applyFill="1" applyBorder="1" applyAlignment="1">
      <alignment vertical="center"/>
      <protection/>
    </xf>
    <xf numFmtId="0" fontId="0" fillId="0" borderId="0" xfId="0" applyFill="1" applyAlignment="1">
      <alignment/>
    </xf>
    <xf numFmtId="0" fontId="5" fillId="0" borderId="10" xfId="0" applyFont="1" applyBorder="1" applyAlignment="1">
      <alignment/>
    </xf>
    <xf numFmtId="4" fontId="8" fillId="33" borderId="12" xfId="53" applyNumberFormat="1" applyFont="1" applyFill="1" applyBorder="1" applyAlignment="1">
      <alignment horizontal="right" vertical="center" wrapText="1"/>
      <protection/>
    </xf>
    <xf numFmtId="0" fontId="9" fillId="33" borderId="12" xfId="56" applyFont="1" applyFill="1" applyBorder="1" applyAlignment="1">
      <alignment horizontal="center" wrapText="1"/>
      <protection/>
    </xf>
    <xf numFmtId="0" fontId="8" fillId="33" borderId="12" xfId="53" applyNumberFormat="1" applyFont="1" applyFill="1" applyBorder="1" applyAlignment="1">
      <alignment vertical="center" wrapText="1"/>
      <protection/>
    </xf>
    <xf numFmtId="4" fontId="9" fillId="33" borderId="12" xfId="56" applyNumberFormat="1" applyFont="1" applyFill="1" applyBorder="1" applyAlignment="1">
      <alignment horizontal="center" vertical="center"/>
      <protection/>
    </xf>
    <xf numFmtId="0" fontId="9" fillId="0" borderId="16" xfId="53" applyNumberFormat="1" applyFont="1" applyFill="1" applyBorder="1" applyAlignment="1">
      <alignment vertical="center" wrapText="1"/>
      <protection/>
    </xf>
    <xf numFmtId="4" fontId="9" fillId="0" borderId="16" xfId="53" applyNumberFormat="1" applyFont="1" applyFill="1" applyBorder="1" applyAlignment="1">
      <alignment horizontal="right" vertical="center" wrapText="1"/>
      <protection/>
    </xf>
    <xf numFmtId="0" fontId="9" fillId="32" borderId="16" xfId="0" applyFont="1" applyFill="1" applyBorder="1" applyAlignment="1">
      <alignment/>
    </xf>
    <xf numFmtId="0" fontId="8" fillId="32" borderId="16" xfId="53" applyNumberFormat="1" applyFont="1" applyFill="1" applyBorder="1" applyAlignment="1">
      <alignment vertical="center" wrapText="1"/>
      <protection/>
    </xf>
    <xf numFmtId="4" fontId="8" fillId="32" borderId="16" xfId="53" applyNumberFormat="1" applyFont="1" applyFill="1" applyBorder="1" applyAlignment="1">
      <alignment horizontal="right" vertical="center" wrapText="1"/>
      <protection/>
    </xf>
    <xf numFmtId="0" fontId="9" fillId="32" borderId="16" xfId="56" applyFont="1" applyFill="1" applyBorder="1" applyAlignment="1">
      <alignment horizontal="center" wrapText="1"/>
      <protection/>
    </xf>
    <xf numFmtId="4" fontId="9" fillId="32" borderId="16" xfId="56" applyNumberFormat="1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/>
    </xf>
    <xf numFmtId="4" fontId="8" fillId="33" borderId="0" xfId="53" applyNumberFormat="1" applyFont="1" applyFill="1" applyBorder="1" applyAlignment="1">
      <alignment horizontal="right" vertical="center" wrapText="1"/>
      <protection/>
    </xf>
    <xf numFmtId="0" fontId="9" fillId="33" borderId="0" xfId="56" applyFont="1" applyFill="1" applyBorder="1" applyAlignment="1">
      <alignment horizontal="center" wrapText="1"/>
      <protection/>
    </xf>
    <xf numFmtId="0" fontId="8" fillId="33" borderId="0" xfId="53" applyNumberFormat="1" applyFont="1" applyFill="1" applyBorder="1" applyAlignment="1">
      <alignment vertical="center" wrapText="1"/>
      <protection/>
    </xf>
    <xf numFmtId="4" fontId="9" fillId="33" borderId="0" xfId="56" applyNumberFormat="1" applyFont="1" applyFill="1" applyBorder="1" applyAlignment="1">
      <alignment horizontal="center" vertical="center"/>
      <protection/>
    </xf>
    <xf numFmtId="14" fontId="9" fillId="33" borderId="0" xfId="0" applyNumberFormat="1" applyFont="1" applyFill="1" applyBorder="1" applyAlignment="1">
      <alignment/>
    </xf>
    <xf numFmtId="0" fontId="15" fillId="37" borderId="10" xfId="53" applyNumberFormat="1" applyFont="1" applyFill="1" applyBorder="1" applyAlignment="1">
      <alignment vertical="center" wrapText="1"/>
      <protection/>
    </xf>
    <xf numFmtId="4" fontId="15" fillId="37" borderId="10" xfId="53" applyNumberFormat="1" applyFont="1" applyFill="1" applyBorder="1" applyAlignment="1">
      <alignment vertical="center" wrapText="1"/>
      <protection/>
    </xf>
    <xf numFmtId="0" fontId="15" fillId="37" borderId="10" xfId="0" applyFont="1" applyFill="1" applyBorder="1" applyAlignment="1">
      <alignment/>
    </xf>
    <xf numFmtId="0" fontId="15" fillId="37" borderId="10" xfId="56" applyFont="1" applyFill="1" applyBorder="1">
      <alignment/>
      <protection/>
    </xf>
    <xf numFmtId="0" fontId="3" fillId="32" borderId="0" xfId="53" applyNumberFormat="1" applyFont="1" applyFill="1" applyBorder="1" applyAlignment="1">
      <alignment vertical="center" wrapText="1"/>
      <protection/>
    </xf>
    <xf numFmtId="4" fontId="3" fillId="32" borderId="0" xfId="53" applyNumberFormat="1" applyFont="1" applyFill="1" applyBorder="1" applyAlignment="1">
      <alignment horizontal="right" vertical="center" wrapText="1"/>
      <protection/>
    </xf>
    <xf numFmtId="0" fontId="3" fillId="32" borderId="0" xfId="56" applyFont="1" applyFill="1" applyBorder="1" applyAlignment="1">
      <alignment horizontal="center" wrapText="1"/>
      <protection/>
    </xf>
    <xf numFmtId="4" fontId="3" fillId="32" borderId="0" xfId="56" applyNumberFormat="1" applyFont="1" applyFill="1" applyBorder="1" applyAlignment="1">
      <alignment horizontal="center" vertical="center"/>
      <protection/>
    </xf>
    <xf numFmtId="0" fontId="3" fillId="32" borderId="0" xfId="56" applyFont="1" applyFill="1">
      <alignment/>
      <protection/>
    </xf>
    <xf numFmtId="0" fontId="3" fillId="32" borderId="0" xfId="0" applyFont="1" applyFill="1" applyAlignment="1">
      <alignment/>
    </xf>
    <xf numFmtId="2" fontId="3" fillId="32" borderId="0" xfId="0" applyNumberFormat="1" applyFont="1" applyFill="1" applyAlignment="1">
      <alignment/>
    </xf>
    <xf numFmtId="0" fontId="16" fillId="32" borderId="10" xfId="53" applyNumberFormat="1" applyFont="1" applyFill="1" applyBorder="1" applyAlignment="1">
      <alignment vertical="center" wrapText="1"/>
      <protection/>
    </xf>
    <xf numFmtId="4" fontId="16" fillId="0" borderId="10" xfId="53" applyNumberFormat="1" applyFont="1" applyFill="1" applyBorder="1" applyAlignment="1">
      <alignment horizontal="right" vertical="center" wrapText="1"/>
      <protection/>
    </xf>
    <xf numFmtId="0" fontId="16" fillId="0" borderId="10" xfId="53" applyNumberFormat="1" applyFont="1" applyFill="1" applyBorder="1" applyAlignment="1">
      <alignment vertical="center" wrapText="1"/>
      <protection/>
    </xf>
    <xf numFmtId="4" fontId="16" fillId="0" borderId="10" xfId="53" applyNumberFormat="1" applyFont="1" applyFill="1" applyBorder="1" applyAlignment="1">
      <alignment vertical="center" wrapText="1"/>
      <protection/>
    </xf>
    <xf numFmtId="0" fontId="16" fillId="0" borderId="10" xfId="0" applyFont="1" applyFill="1" applyBorder="1" applyAlignment="1">
      <alignment/>
    </xf>
    <xf numFmtId="0" fontId="16" fillId="4" borderId="10" xfId="53" applyNumberFormat="1" applyFont="1" applyFill="1" applyBorder="1" applyAlignment="1">
      <alignment vertical="center" wrapText="1"/>
      <protection/>
    </xf>
    <xf numFmtId="4" fontId="16" fillId="4" borderId="10" xfId="53" applyNumberFormat="1" applyFont="1" applyFill="1" applyBorder="1" applyAlignment="1">
      <alignment vertical="center" wrapText="1"/>
      <protection/>
    </xf>
    <xf numFmtId="0" fontId="16" fillId="4" borderId="10" xfId="0" applyFont="1" applyFill="1" applyBorder="1" applyAlignment="1">
      <alignment/>
    </xf>
    <xf numFmtId="0" fontId="16" fillId="4" borderId="10" xfId="56" applyFont="1" applyFill="1" applyBorder="1">
      <alignment/>
      <protection/>
    </xf>
    <xf numFmtId="4" fontId="16" fillId="0" borderId="10" xfId="56" applyNumberFormat="1" applyFont="1" applyFill="1" applyBorder="1" applyAlignment="1">
      <alignment horizontal="left" vertical="center" wrapText="1"/>
      <protection/>
    </xf>
    <xf numFmtId="4" fontId="16" fillId="0" borderId="10" xfId="56" applyNumberFormat="1" applyFont="1" applyFill="1" applyBorder="1" applyAlignment="1">
      <alignment horizontal="right" vertical="center" wrapText="1"/>
      <protection/>
    </xf>
    <xf numFmtId="4" fontId="16" fillId="32" borderId="10" xfId="53" applyNumberFormat="1" applyFont="1" applyFill="1" applyBorder="1" applyAlignment="1">
      <alignment horizontal="right" vertical="center" wrapText="1"/>
      <protection/>
    </xf>
    <xf numFmtId="0" fontId="16" fillId="32" borderId="10" xfId="56" applyFont="1" applyFill="1" applyBorder="1" applyAlignment="1">
      <alignment horizontal="center" wrapText="1"/>
      <protection/>
    </xf>
    <xf numFmtId="4" fontId="16" fillId="32" borderId="10" xfId="56" applyNumberFormat="1" applyFont="1" applyFill="1" applyBorder="1" applyAlignment="1">
      <alignment horizontal="center" vertical="center"/>
      <protection/>
    </xf>
    <xf numFmtId="0" fontId="17" fillId="32" borderId="10" xfId="56" applyFont="1" applyFill="1" applyBorder="1">
      <alignment/>
      <protection/>
    </xf>
    <xf numFmtId="0" fontId="16" fillId="32" borderId="10" xfId="56" applyFont="1" applyFill="1" applyBorder="1">
      <alignment/>
      <protection/>
    </xf>
    <xf numFmtId="0" fontId="16" fillId="0" borderId="10" xfId="56" applyFont="1" applyFill="1" applyBorder="1">
      <alignment/>
      <protection/>
    </xf>
    <xf numFmtId="0" fontId="18" fillId="32" borderId="10" xfId="53" applyNumberFormat="1" applyFont="1" applyFill="1" applyBorder="1" applyAlignment="1">
      <alignment vertical="center" wrapText="1"/>
      <protection/>
    </xf>
    <xf numFmtId="4" fontId="18" fillId="32" borderId="10" xfId="53" applyNumberFormat="1" applyFont="1" applyFill="1" applyBorder="1" applyAlignment="1">
      <alignment horizontal="right" vertical="center" wrapText="1"/>
      <protection/>
    </xf>
    <xf numFmtId="0" fontId="18" fillId="32" borderId="10" xfId="56" applyFont="1" applyFill="1" applyBorder="1" applyAlignment="1">
      <alignment horizontal="center" wrapText="1"/>
      <protection/>
    </xf>
    <xf numFmtId="0" fontId="18" fillId="0" borderId="10" xfId="53" applyNumberFormat="1" applyFont="1" applyFill="1" applyBorder="1" applyAlignment="1">
      <alignment vertical="center" wrapText="1"/>
      <protection/>
    </xf>
    <xf numFmtId="4" fontId="18" fillId="0" borderId="10" xfId="53" applyNumberFormat="1" applyFont="1" applyFill="1" applyBorder="1" applyAlignment="1">
      <alignment vertical="center" wrapText="1"/>
      <protection/>
    </xf>
    <xf numFmtId="4" fontId="18" fillId="32" borderId="10" xfId="56" applyNumberFormat="1" applyFont="1" applyFill="1" applyBorder="1" applyAlignment="1">
      <alignment horizontal="center" vertical="center"/>
      <protection/>
    </xf>
    <xf numFmtId="0" fontId="18" fillId="32" borderId="10" xfId="56" applyFont="1" applyFill="1" applyBorder="1">
      <alignment/>
      <protection/>
    </xf>
    <xf numFmtId="0" fontId="18" fillId="4" borderId="10" xfId="53" applyNumberFormat="1" applyFont="1" applyFill="1" applyBorder="1" applyAlignment="1">
      <alignment vertical="center" wrapText="1"/>
      <protection/>
    </xf>
    <xf numFmtId="4" fontId="18" fillId="4" borderId="10" xfId="53" applyNumberFormat="1" applyFont="1" applyFill="1" applyBorder="1" applyAlignment="1">
      <alignment vertical="center" wrapText="1"/>
      <protection/>
    </xf>
    <xf numFmtId="0" fontId="19" fillId="37" borderId="10" xfId="53" applyNumberFormat="1" applyFont="1" applyFill="1" applyBorder="1" applyAlignment="1">
      <alignment vertical="center" wrapText="1"/>
      <protection/>
    </xf>
    <xf numFmtId="4" fontId="19" fillId="37" borderId="10" xfId="53" applyNumberFormat="1" applyFont="1" applyFill="1" applyBorder="1" applyAlignment="1">
      <alignment vertical="center" wrapText="1"/>
      <protection/>
    </xf>
    <xf numFmtId="0" fontId="16" fillId="32" borderId="10" xfId="0" applyFont="1" applyFill="1" applyBorder="1" applyAlignment="1">
      <alignment/>
    </xf>
    <xf numFmtId="0" fontId="16" fillId="0" borderId="10" xfId="56" applyFont="1" applyFill="1" applyBorder="1" applyAlignment="1">
      <alignment horizontal="center" wrapText="1"/>
      <protection/>
    </xf>
    <xf numFmtId="4" fontId="16" fillId="0" borderId="10" xfId="56" applyNumberFormat="1" applyFont="1" applyFill="1" applyBorder="1" applyAlignment="1">
      <alignment horizontal="center" vertical="center" wrapText="1"/>
      <protection/>
    </xf>
    <xf numFmtId="4" fontId="16" fillId="0" borderId="10" xfId="56" applyNumberFormat="1" applyFont="1" applyFill="1" applyBorder="1" applyAlignment="1">
      <alignment horizontal="center" vertical="center"/>
      <protection/>
    </xf>
    <xf numFmtId="0" fontId="19" fillId="37" borderId="10" xfId="0" applyFont="1" applyFill="1" applyBorder="1" applyAlignment="1">
      <alignment/>
    </xf>
    <xf numFmtId="4" fontId="16" fillId="32" borderId="10" xfId="56" applyNumberFormat="1" applyFont="1" applyFill="1" applyBorder="1" applyAlignment="1">
      <alignment horizontal="center" vertical="center" wrapText="1"/>
      <protection/>
    </xf>
    <xf numFmtId="4" fontId="18" fillId="0" borderId="10" xfId="53" applyNumberFormat="1" applyFont="1" applyFill="1" applyBorder="1" applyAlignment="1">
      <alignment horizontal="right" vertical="center" wrapText="1"/>
      <protection/>
    </xf>
    <xf numFmtId="0" fontId="16" fillId="0" borderId="11" xfId="53" applyNumberFormat="1" applyFont="1" applyFill="1" applyBorder="1" applyAlignment="1">
      <alignment vertical="center" wrapText="1"/>
      <protection/>
    </xf>
    <xf numFmtId="0" fontId="8" fillId="4" borderId="10" xfId="53" applyNumberFormat="1" applyFont="1" applyFill="1" applyBorder="1" applyAlignment="1">
      <alignment vertical="center" wrapText="1"/>
      <protection/>
    </xf>
    <xf numFmtId="4" fontId="8" fillId="4" borderId="10" xfId="53" applyNumberFormat="1" applyFont="1" applyFill="1" applyBorder="1" applyAlignment="1">
      <alignment vertical="center" wrapText="1"/>
      <protection/>
    </xf>
    <xf numFmtId="0" fontId="8" fillId="4" borderId="10" xfId="0" applyFont="1" applyFill="1" applyBorder="1" applyAlignment="1">
      <alignment/>
    </xf>
    <xf numFmtId="0" fontId="8" fillId="4" borderId="10" xfId="56" applyFont="1" applyFill="1" applyBorder="1">
      <alignment/>
      <protection/>
    </xf>
    <xf numFmtId="0" fontId="20" fillId="4" borderId="10" xfId="53" applyNumberFormat="1" applyFont="1" applyFill="1" applyBorder="1" applyAlignment="1">
      <alignment vertical="center" wrapText="1"/>
      <protection/>
    </xf>
    <xf numFmtId="4" fontId="20" fillId="4" borderId="10" xfId="53" applyNumberFormat="1" applyFont="1" applyFill="1" applyBorder="1" applyAlignment="1">
      <alignment vertical="center" wrapText="1"/>
      <protection/>
    </xf>
    <xf numFmtId="0" fontId="21" fillId="37" borderId="10" xfId="53" applyNumberFormat="1" applyFont="1" applyFill="1" applyBorder="1" applyAlignment="1">
      <alignment vertical="center" wrapText="1"/>
      <protection/>
    </xf>
    <xf numFmtId="4" fontId="21" fillId="37" borderId="10" xfId="53" applyNumberFormat="1" applyFont="1" applyFill="1" applyBorder="1" applyAlignment="1">
      <alignment vertical="center" wrapText="1"/>
      <protection/>
    </xf>
    <xf numFmtId="4" fontId="8" fillId="0" borderId="10" xfId="56" applyNumberFormat="1" applyFont="1" applyFill="1" applyBorder="1" applyAlignment="1">
      <alignment horizontal="left" vertical="center" wrapText="1"/>
      <protection/>
    </xf>
    <xf numFmtId="4" fontId="8" fillId="0" borderId="10" xfId="56" applyNumberFormat="1" applyFont="1" applyFill="1" applyBorder="1" applyAlignment="1">
      <alignment horizontal="right" vertical="center" wrapText="1"/>
      <protection/>
    </xf>
    <xf numFmtId="0" fontId="8" fillId="0" borderId="10" xfId="56" applyFont="1" applyFill="1" applyBorder="1">
      <alignment/>
      <protection/>
    </xf>
    <xf numFmtId="4" fontId="8" fillId="0" borderId="10" xfId="56" applyNumberFormat="1" applyFont="1" applyFill="1" applyBorder="1" applyAlignment="1">
      <alignment horizontal="center" vertical="center"/>
      <protection/>
    </xf>
    <xf numFmtId="4" fontId="8" fillId="32" borderId="10" xfId="53" applyNumberFormat="1" applyFont="1" applyFill="1" applyBorder="1" applyAlignment="1">
      <alignment vertical="center" wrapText="1"/>
      <protection/>
    </xf>
    <xf numFmtId="0" fontId="8" fillId="0" borderId="10" xfId="0" applyFont="1" applyFill="1" applyBorder="1" applyAlignment="1">
      <alignment/>
    </xf>
    <xf numFmtId="0" fontId="21" fillId="37" borderId="10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0" fontId="8" fillId="32" borderId="10" xfId="56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9" fillId="4" borderId="10" xfId="53" applyNumberFormat="1" applyFont="1" applyFill="1" applyBorder="1" applyAlignment="1">
      <alignment vertical="center"/>
      <protection/>
    </xf>
    <xf numFmtId="0" fontId="9" fillId="4" borderId="11" xfId="53" applyNumberFormat="1" applyFont="1" applyFill="1" applyBorder="1" applyAlignment="1">
      <alignment vertical="center"/>
      <protection/>
    </xf>
    <xf numFmtId="4" fontId="9" fillId="33" borderId="11" xfId="53" applyNumberFormat="1" applyFont="1" applyFill="1" applyBorder="1" applyAlignment="1">
      <alignment horizontal="right" vertical="center" wrapText="1"/>
      <protection/>
    </xf>
    <xf numFmtId="0" fontId="12" fillId="33" borderId="0" xfId="0" applyFont="1" applyFill="1" applyBorder="1" applyAlignment="1">
      <alignment/>
    </xf>
    <xf numFmtId="4" fontId="12" fillId="0" borderId="10" xfId="53" applyNumberFormat="1" applyFont="1" applyFill="1" applyBorder="1" applyAlignment="1">
      <alignment horizontal="right" vertical="center"/>
      <protection/>
    </xf>
    <xf numFmtId="4" fontId="12" fillId="32" borderId="10" xfId="56" applyNumberFormat="1" applyFont="1" applyFill="1" applyBorder="1" applyAlignment="1">
      <alignment horizontal="center" vertical="center"/>
      <protection/>
    </xf>
    <xf numFmtId="0" fontId="12" fillId="4" borderId="10" xfId="53" applyNumberFormat="1" applyFont="1" applyFill="1" applyBorder="1" applyAlignment="1">
      <alignment vertical="center" wrapText="1"/>
      <protection/>
    </xf>
    <xf numFmtId="0" fontId="12" fillId="32" borderId="10" xfId="56" applyFont="1" applyFill="1" applyBorder="1" applyAlignment="1">
      <alignment horizontal="center" wrapText="1"/>
      <protection/>
    </xf>
    <xf numFmtId="0" fontId="12" fillId="32" borderId="10" xfId="0" applyFont="1" applyFill="1" applyBorder="1" applyAlignment="1">
      <alignment/>
    </xf>
    <xf numFmtId="0" fontId="9" fillId="0" borderId="0" xfId="56" applyFont="1" applyFill="1" applyBorder="1" applyAlignment="1">
      <alignment horizontal="center" wrapText="1"/>
      <protection/>
    </xf>
    <xf numFmtId="4" fontId="9" fillId="0" borderId="0" xfId="56" applyNumberFormat="1" applyFont="1" applyFill="1" applyBorder="1" applyAlignment="1">
      <alignment horizontal="center" vertical="center"/>
      <protection/>
    </xf>
    <xf numFmtId="0" fontId="9" fillId="0" borderId="0" xfId="56" applyFont="1" applyFill="1" applyBorder="1">
      <alignment/>
      <protection/>
    </xf>
    <xf numFmtId="4" fontId="8" fillId="0" borderId="17" xfId="56" applyNumberFormat="1" applyFont="1" applyFill="1" applyBorder="1" applyAlignment="1">
      <alignment horizontal="center" vertical="center" wrapText="1"/>
      <protection/>
    </xf>
    <xf numFmtId="4" fontId="8" fillId="0" borderId="17" xfId="53" applyNumberFormat="1" applyFont="1" applyFill="1" applyBorder="1" applyAlignment="1">
      <alignment horizontal="right" vertical="center" wrapText="1"/>
      <protection/>
    </xf>
    <xf numFmtId="0" fontId="8" fillId="0" borderId="17" xfId="53" applyNumberFormat="1" applyFont="1" applyFill="1" applyBorder="1" applyAlignment="1">
      <alignment vertical="center" wrapText="1"/>
      <protection/>
    </xf>
    <xf numFmtId="4" fontId="9" fillId="36" borderId="0" xfId="53" applyNumberFormat="1" applyFont="1" applyFill="1" applyBorder="1" applyAlignment="1">
      <alignment horizontal="right" vertical="center" wrapText="1"/>
      <protection/>
    </xf>
    <xf numFmtId="4" fontId="12" fillId="32" borderId="10" xfId="56" applyNumberFormat="1" applyFont="1" applyFill="1" applyBorder="1" applyAlignment="1">
      <alignment horizontal="center" vertical="center" wrapText="1"/>
      <protection/>
    </xf>
    <xf numFmtId="0" fontId="12" fillId="0" borderId="10" xfId="56" applyFont="1" applyFill="1" applyBorder="1" applyAlignment="1">
      <alignment horizontal="center"/>
      <protection/>
    </xf>
    <xf numFmtId="0" fontId="8" fillId="35" borderId="10" xfId="53" applyNumberFormat="1" applyFont="1" applyFill="1" applyBorder="1" applyAlignment="1">
      <alignment vertical="center" wrapText="1"/>
      <protection/>
    </xf>
    <xf numFmtId="0" fontId="8" fillId="32" borderId="10" xfId="56" applyFont="1" applyFill="1" applyBorder="1" applyAlignment="1">
      <alignment horizontal="center" wrapText="1"/>
      <protection/>
    </xf>
    <xf numFmtId="4" fontId="8" fillId="32" borderId="10" xfId="56" applyNumberFormat="1" applyFont="1" applyFill="1" applyBorder="1" applyAlignment="1">
      <alignment horizontal="center" vertical="center"/>
      <protection/>
    </xf>
    <xf numFmtId="0" fontId="8" fillId="32" borderId="10" xfId="56" applyFont="1" applyFill="1" applyBorder="1">
      <alignment/>
      <protection/>
    </xf>
    <xf numFmtId="0" fontId="8" fillId="0" borderId="10" xfId="56" applyFont="1" applyFill="1" applyBorder="1" applyAlignment="1">
      <alignment horizontal="center" wrapText="1"/>
      <protection/>
    </xf>
    <xf numFmtId="4" fontId="8" fillId="0" borderId="10" xfId="56" applyNumberFormat="1" applyFont="1" applyFill="1" applyBorder="1" applyAlignment="1">
      <alignment horizontal="center" vertical="center" wrapText="1"/>
      <protection/>
    </xf>
    <xf numFmtId="4" fontId="8" fillId="32" borderId="10" xfId="56" applyNumberFormat="1" applyFont="1" applyFill="1" applyBorder="1" applyAlignment="1">
      <alignment horizontal="center" vertical="center" wrapText="1"/>
      <protection/>
    </xf>
    <xf numFmtId="0" fontId="8" fillId="35" borderId="10" xfId="0" applyFont="1" applyFill="1" applyBorder="1" applyAlignment="1">
      <alignment/>
    </xf>
    <xf numFmtId="0" fontId="8" fillId="32" borderId="10" xfId="0" applyFont="1" applyFill="1" applyBorder="1" applyAlignment="1">
      <alignment wrapText="1"/>
    </xf>
    <xf numFmtId="0" fontId="20" fillId="35" borderId="10" xfId="53" applyNumberFormat="1" applyFont="1" applyFill="1" applyBorder="1" applyAlignment="1">
      <alignment vertical="center" wrapText="1"/>
      <protection/>
    </xf>
    <xf numFmtId="4" fontId="20" fillId="0" borderId="10" xfId="53" applyNumberFormat="1" applyFont="1" applyFill="1" applyBorder="1" applyAlignment="1">
      <alignment horizontal="right" vertical="center" wrapText="1"/>
      <protection/>
    </xf>
    <xf numFmtId="4" fontId="8" fillId="4" borderId="10" xfId="53" applyNumberFormat="1" applyFont="1" applyFill="1" applyBorder="1" applyAlignment="1">
      <alignment horizontal="right" vertical="center" wrapText="1"/>
      <protection/>
    </xf>
    <xf numFmtId="0" fontId="8" fillId="4" borderId="11" xfId="53" applyNumberFormat="1" applyFont="1" applyFill="1" applyBorder="1" applyAlignment="1">
      <alignment vertical="center" wrapText="1"/>
      <protection/>
    </xf>
    <xf numFmtId="0" fontId="23" fillId="0" borderId="10" xfId="0" applyFont="1" applyBorder="1" applyAlignment="1">
      <alignment/>
    </xf>
    <xf numFmtId="0" fontId="8" fillId="32" borderId="16" xfId="0" applyFont="1" applyFill="1" applyBorder="1" applyAlignment="1">
      <alignment/>
    </xf>
    <xf numFmtId="4" fontId="7" fillId="36" borderId="0" xfId="0" applyNumberFormat="1" applyFont="1" applyFill="1" applyAlignment="1">
      <alignment/>
    </xf>
    <xf numFmtId="4" fontId="9" fillId="34" borderId="0" xfId="0" applyNumberFormat="1" applyFont="1" applyFill="1" applyAlignment="1">
      <alignment/>
    </xf>
    <xf numFmtId="0" fontId="8" fillId="32" borderId="0" xfId="0" applyFont="1" applyFill="1" applyAlignment="1">
      <alignment/>
    </xf>
    <xf numFmtId="4" fontId="8" fillId="34" borderId="0" xfId="0" applyNumberFormat="1" applyFont="1" applyFill="1" applyAlignment="1">
      <alignment/>
    </xf>
    <xf numFmtId="14" fontId="7" fillId="0" borderId="0" xfId="0" applyNumberFormat="1" applyFont="1" applyFill="1" applyBorder="1" applyAlignment="1">
      <alignment wrapText="1"/>
    </xf>
    <xf numFmtId="4" fontId="24" fillId="0" borderId="10" xfId="53" applyNumberFormat="1" applyFont="1" applyFill="1" applyBorder="1" applyAlignment="1">
      <alignment horizontal="right" vertical="center" wrapText="1"/>
      <protection/>
    </xf>
    <xf numFmtId="0" fontId="24" fillId="4" borderId="10" xfId="53" applyNumberFormat="1" applyFont="1" applyFill="1" applyBorder="1" applyAlignment="1">
      <alignment vertical="center" wrapText="1"/>
      <protection/>
    </xf>
    <xf numFmtId="4" fontId="8" fillId="0" borderId="0" xfId="53" applyNumberFormat="1" applyFont="1" applyFill="1" applyBorder="1" applyAlignment="1">
      <alignment horizontal="right" vertical="center" wrapText="1"/>
      <protection/>
    </xf>
    <xf numFmtId="0" fontId="8" fillId="0" borderId="0" xfId="53" applyNumberFormat="1" applyFont="1" applyFill="1" applyBorder="1" applyAlignment="1">
      <alignment vertical="center" wrapText="1"/>
      <protection/>
    </xf>
    <xf numFmtId="0" fontId="0" fillId="32" borderId="0" xfId="0" applyFill="1" applyAlignment="1">
      <alignment wrapText="1"/>
    </xf>
    <xf numFmtId="0" fontId="8" fillId="0" borderId="10" xfId="56" applyFont="1" applyFill="1" applyBorder="1" applyAlignment="1">
      <alignment horizontal="center" vertical="center"/>
      <protection/>
    </xf>
    <xf numFmtId="0" fontId="8" fillId="0" borderId="10" xfId="56" applyFont="1" applyFill="1" applyBorder="1" applyAlignment="1">
      <alignment horizontal="center" vertical="center" wrapText="1"/>
      <protection/>
    </xf>
    <xf numFmtId="0" fontId="8" fillId="32" borderId="10" xfId="56" applyFont="1" applyFill="1" applyBorder="1" applyAlignment="1">
      <alignment horizontal="center" vertical="center"/>
      <protection/>
    </xf>
    <xf numFmtId="0" fontId="9" fillId="0" borderId="10" xfId="0" applyFont="1" applyBorder="1" applyAlignment="1">
      <alignment horizontal="center"/>
    </xf>
    <xf numFmtId="0" fontId="8" fillId="32" borderId="10" xfId="56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/>
    </xf>
    <xf numFmtId="0" fontId="13" fillId="36" borderId="0" xfId="0" applyFont="1" applyFill="1" applyAlignment="1">
      <alignment wrapText="1"/>
    </xf>
    <xf numFmtId="0" fontId="0" fillId="0" borderId="0" xfId="0" applyAlignment="1">
      <alignment wrapText="1"/>
    </xf>
    <xf numFmtId="0" fontId="8" fillId="0" borderId="10" xfId="56" applyFont="1" applyFill="1" applyBorder="1" applyAlignment="1">
      <alignment horizontal="center" vertical="center"/>
      <protection/>
    </xf>
    <xf numFmtId="0" fontId="8" fillId="0" borderId="10" xfId="56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wrapText="1"/>
    </xf>
    <xf numFmtId="0" fontId="20" fillId="33" borderId="18" xfId="0" applyFont="1" applyFill="1" applyBorder="1" applyAlignment="1">
      <alignment wrapText="1"/>
    </xf>
    <xf numFmtId="0" fontId="22" fillId="0" borderId="18" xfId="0" applyFont="1" applyBorder="1" applyAlignment="1">
      <alignment wrapText="1"/>
    </xf>
    <xf numFmtId="0" fontId="13" fillId="32" borderId="0" xfId="0" applyFont="1" applyFill="1" applyAlignment="1">
      <alignment wrapText="1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Normalny 4" xfId="55"/>
    <cellStyle name="Normalny 4_HARMONOGRAM- ulice, ściezki, chodniki razem MAJ 2015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04"/>
  <sheetViews>
    <sheetView zoomScalePageLayoutView="0" workbookViewId="0" topLeftCell="A74">
      <selection activeCell="B95" sqref="B1:B16384"/>
    </sheetView>
  </sheetViews>
  <sheetFormatPr defaultColWidth="8.796875" defaultRowHeight="14.25"/>
  <cols>
    <col min="1" max="1" width="5.69921875" style="25" customWidth="1"/>
    <col min="2" max="2" width="33.19921875" style="49" customWidth="1"/>
    <col min="3" max="3" width="9" style="49" customWidth="1"/>
    <col min="4" max="4" width="1.4921875" style="49" customWidth="1"/>
    <col min="5" max="5" width="19.5" style="49" customWidth="1"/>
    <col min="6" max="6" width="8" style="49" customWidth="1"/>
    <col min="7" max="7" width="1.8984375" style="49" customWidth="1"/>
    <col min="8" max="8" width="19.59765625" style="49" customWidth="1"/>
    <col min="9" max="9" width="7.69921875" style="49" customWidth="1"/>
    <col min="10" max="10" width="1.69921875" style="49" customWidth="1"/>
    <col min="11" max="11" width="11.8984375" style="49" customWidth="1"/>
    <col min="12" max="12" width="7.8984375" style="49" customWidth="1"/>
    <col min="13" max="13" width="0" style="18" hidden="1" customWidth="1"/>
    <col min="14" max="17" width="9" style="18" customWidth="1"/>
  </cols>
  <sheetData>
    <row r="1" ht="14.25">
      <c r="B1" s="57" t="s">
        <v>169</v>
      </c>
    </row>
    <row r="2" spans="1:32" ht="30" customHeight="1">
      <c r="A2" s="30"/>
      <c r="B2" s="268" t="s">
        <v>0</v>
      </c>
      <c r="C2" s="269"/>
      <c r="D2" s="7"/>
      <c r="E2" s="270" t="s">
        <v>109</v>
      </c>
      <c r="F2" s="271"/>
      <c r="G2" s="8"/>
      <c r="H2" s="270" t="s">
        <v>113</v>
      </c>
      <c r="I2" s="271"/>
      <c r="J2" s="19"/>
      <c r="K2" s="270" t="s">
        <v>122</v>
      </c>
      <c r="L2" s="272"/>
      <c r="M2" s="9"/>
      <c r="N2" s="9"/>
      <c r="O2" s="9"/>
      <c r="P2" s="9"/>
      <c r="Q2" s="9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5">
      <c r="A3" s="30"/>
      <c r="B3" s="72" t="s">
        <v>142</v>
      </c>
      <c r="C3" s="69">
        <v>3004</v>
      </c>
      <c r="D3" s="70"/>
      <c r="E3" s="46" t="s">
        <v>112</v>
      </c>
      <c r="F3" s="43">
        <v>231</v>
      </c>
      <c r="G3" s="70"/>
      <c r="H3" s="68"/>
      <c r="I3" s="68"/>
      <c r="J3" s="70"/>
      <c r="K3" s="46" t="s">
        <v>1</v>
      </c>
      <c r="L3" s="43">
        <v>401.6</v>
      </c>
      <c r="M3" s="9">
        <v>21</v>
      </c>
      <c r="N3" s="9"/>
      <c r="O3" s="9"/>
      <c r="P3" s="9"/>
      <c r="Q3" s="9"/>
      <c r="R3" s="2"/>
      <c r="S3" s="2"/>
      <c r="T3" s="2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4" ht="15">
      <c r="A4" s="71" t="s">
        <v>170</v>
      </c>
      <c r="B4" s="46" t="s">
        <v>3</v>
      </c>
      <c r="C4" s="42">
        <v>2001</v>
      </c>
      <c r="D4" s="65"/>
      <c r="E4" s="46" t="s">
        <v>3</v>
      </c>
      <c r="F4" s="43">
        <v>771.64</v>
      </c>
      <c r="G4" s="65"/>
      <c r="H4" s="68"/>
      <c r="I4" s="68"/>
      <c r="J4" s="65"/>
      <c r="K4" s="68"/>
      <c r="L4" s="68"/>
      <c r="M4" s="9">
        <v>21</v>
      </c>
      <c r="N4" s="9"/>
      <c r="O4" s="9"/>
      <c r="P4" s="9"/>
      <c r="Q4" s="9"/>
      <c r="R4" s="2"/>
      <c r="S4" s="2"/>
      <c r="T4" s="2"/>
      <c r="U4" s="2"/>
      <c r="V4" s="2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5">
      <c r="A5" s="30" t="s">
        <v>165</v>
      </c>
      <c r="B5" s="46" t="s">
        <v>4</v>
      </c>
      <c r="C5" s="42">
        <v>1174</v>
      </c>
      <c r="D5" s="65"/>
      <c r="E5" s="46" t="s">
        <v>111</v>
      </c>
      <c r="F5" s="43">
        <v>1399</v>
      </c>
      <c r="G5" s="65"/>
      <c r="H5" s="68"/>
      <c r="I5" s="68"/>
      <c r="J5" s="65"/>
      <c r="K5" s="66"/>
      <c r="L5" s="67"/>
      <c r="M5" s="9">
        <v>21</v>
      </c>
      <c r="N5" s="9"/>
      <c r="O5" s="9"/>
      <c r="P5" s="9"/>
      <c r="Q5" s="9"/>
      <c r="R5" s="2"/>
      <c r="S5" s="2"/>
      <c r="T5" s="2"/>
      <c r="U5" s="2"/>
      <c r="V5" s="2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5">
      <c r="A6" s="30"/>
      <c r="B6" s="81" t="s">
        <v>22</v>
      </c>
      <c r="C6" s="82">
        <v>6608</v>
      </c>
      <c r="D6" s="65"/>
      <c r="E6" s="44"/>
      <c r="F6" s="45"/>
      <c r="G6" s="66"/>
      <c r="H6" s="81" t="s">
        <v>22</v>
      </c>
      <c r="I6" s="83">
        <v>1344</v>
      </c>
      <c r="J6" s="67"/>
      <c r="K6" s="81" t="s">
        <v>22</v>
      </c>
      <c r="L6" s="85">
        <v>2055.5</v>
      </c>
      <c r="M6" s="9"/>
      <c r="N6" s="9"/>
      <c r="O6" s="9"/>
      <c r="P6" s="9"/>
      <c r="Q6" s="9"/>
      <c r="R6" s="2"/>
      <c r="S6" s="2"/>
      <c r="T6" s="2"/>
      <c r="U6" s="2"/>
      <c r="V6" s="2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s="1" customFormat="1" ht="15">
      <c r="A7" s="31"/>
      <c r="B7" s="15" t="s">
        <v>131</v>
      </c>
      <c r="C7" s="14">
        <f>SUM(C3:C6)</f>
        <v>12787</v>
      </c>
      <c r="D7" s="7"/>
      <c r="E7" s="15" t="s">
        <v>131</v>
      </c>
      <c r="F7" s="14">
        <f>SUM(F3:F6)</f>
        <v>2401.64</v>
      </c>
      <c r="G7" s="7"/>
      <c r="H7" s="15" t="s">
        <v>131</v>
      </c>
      <c r="I7" s="14">
        <f>SUM(I3:I6)</f>
        <v>1344</v>
      </c>
      <c r="J7" s="7"/>
      <c r="K7" s="15" t="s">
        <v>131</v>
      </c>
      <c r="L7" s="14">
        <f>SUM(L3:L6)</f>
        <v>2457.1</v>
      </c>
      <c r="M7" s="16"/>
      <c r="N7" s="16"/>
      <c r="O7" s="16"/>
      <c r="P7" s="16"/>
      <c r="Q7" s="16"/>
      <c r="R7" s="4"/>
      <c r="S7" s="4"/>
      <c r="T7" s="4"/>
      <c r="U7" s="4"/>
      <c r="V7" s="4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2" ht="18.75" customHeight="1">
      <c r="A8" s="30"/>
      <c r="B8" s="73"/>
      <c r="C8" s="58"/>
      <c r="D8" s="38"/>
      <c r="E8" s="59"/>
      <c r="F8" s="60"/>
      <c r="G8" s="61"/>
      <c r="H8" s="59"/>
      <c r="I8" s="60"/>
      <c r="J8" s="54"/>
      <c r="K8" s="59"/>
      <c r="L8" s="62"/>
      <c r="M8" s="9"/>
      <c r="N8" s="9"/>
      <c r="O8" s="9"/>
      <c r="P8" s="9"/>
      <c r="Q8" s="9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4" ht="15">
      <c r="A9" s="30"/>
      <c r="B9" s="81" t="s">
        <v>2</v>
      </c>
      <c r="C9" s="82">
        <v>6913</v>
      </c>
      <c r="D9" s="7"/>
      <c r="E9" s="50"/>
      <c r="F9" s="50"/>
      <c r="G9" s="7"/>
      <c r="H9" s="51"/>
      <c r="I9" s="51"/>
      <c r="J9" s="7"/>
      <c r="K9" s="81" t="s">
        <v>2</v>
      </c>
      <c r="L9" s="83">
        <v>3602.59</v>
      </c>
      <c r="M9" s="9">
        <v>15</v>
      </c>
      <c r="N9" s="9"/>
      <c r="O9" s="9"/>
      <c r="P9" s="9"/>
      <c r="Q9" s="9"/>
      <c r="R9" s="2"/>
      <c r="S9" s="2"/>
      <c r="T9" s="2"/>
      <c r="U9" s="2"/>
      <c r="V9" s="2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2" ht="18.75" customHeight="1">
      <c r="A10" s="71" t="s">
        <v>136</v>
      </c>
      <c r="B10" s="81" t="s">
        <v>14</v>
      </c>
      <c r="C10" s="82">
        <v>2631</v>
      </c>
      <c r="D10" s="7"/>
      <c r="E10" s="17"/>
      <c r="F10" s="17"/>
      <c r="G10" s="10"/>
      <c r="H10" s="51"/>
      <c r="I10" s="51"/>
      <c r="J10" s="19"/>
      <c r="K10" s="81" t="s">
        <v>14</v>
      </c>
      <c r="L10" s="83">
        <v>173.41</v>
      </c>
      <c r="M10" s="9">
        <v>14</v>
      </c>
      <c r="N10" s="9"/>
      <c r="O10" s="9"/>
      <c r="P10" s="9"/>
      <c r="Q10" s="9"/>
      <c r="R10" s="2"/>
      <c r="S10" s="2"/>
      <c r="T10" s="2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0" ht="15">
      <c r="A11" s="30" t="s">
        <v>166</v>
      </c>
      <c r="B11" s="81" t="s">
        <v>26</v>
      </c>
      <c r="C11" s="82">
        <v>1444</v>
      </c>
      <c r="D11" s="7"/>
      <c r="E11" s="17"/>
      <c r="F11" s="17"/>
      <c r="G11" s="10"/>
      <c r="H11" s="19"/>
      <c r="I11" s="19"/>
      <c r="J11" s="19"/>
      <c r="K11" s="81" t="s">
        <v>26</v>
      </c>
      <c r="L11" s="83">
        <v>363.77</v>
      </c>
      <c r="M11" s="9">
        <v>15</v>
      </c>
      <c r="N11" s="9"/>
      <c r="O11" s="9"/>
      <c r="P11" s="9"/>
      <c r="Q11" s="9"/>
      <c r="R11" s="2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5">
      <c r="A12" s="30"/>
      <c r="B12" s="81" t="s">
        <v>27</v>
      </c>
      <c r="C12" s="82">
        <v>1322</v>
      </c>
      <c r="D12" s="7"/>
      <c r="E12" s="17"/>
      <c r="F12" s="17"/>
      <c r="G12" s="10"/>
      <c r="H12" s="19"/>
      <c r="I12" s="19"/>
      <c r="J12" s="19"/>
      <c r="K12" s="81" t="s">
        <v>27</v>
      </c>
      <c r="L12" s="83">
        <v>178.28</v>
      </c>
      <c r="M12" s="9">
        <v>14</v>
      </c>
      <c r="N12" s="9"/>
      <c r="O12" s="9"/>
      <c r="P12" s="9"/>
      <c r="Q12" s="9"/>
      <c r="R12" s="2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15">
      <c r="A13" s="30"/>
      <c r="B13" s="81" t="s">
        <v>13</v>
      </c>
      <c r="C13" s="82">
        <v>3333</v>
      </c>
      <c r="D13" s="7"/>
      <c r="E13" s="17"/>
      <c r="F13" s="17"/>
      <c r="G13" s="10"/>
      <c r="H13" s="51"/>
      <c r="I13" s="51"/>
      <c r="J13" s="19"/>
      <c r="K13" s="84" t="s">
        <v>13</v>
      </c>
      <c r="L13" s="85">
        <v>1915.65</v>
      </c>
      <c r="M13" s="9"/>
      <c r="N13" s="9"/>
      <c r="O13" s="9"/>
      <c r="P13" s="9"/>
      <c r="Q13" s="9"/>
      <c r="R13" s="2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5">
      <c r="A14" s="30"/>
      <c r="B14" s="15" t="s">
        <v>131</v>
      </c>
      <c r="C14" s="14">
        <f>SUM(C9:C13)</f>
        <v>15643</v>
      </c>
      <c r="D14" s="7"/>
      <c r="E14" s="15" t="s">
        <v>131</v>
      </c>
      <c r="F14" s="14">
        <f>SUM(F9:F13)</f>
        <v>0</v>
      </c>
      <c r="G14" s="10"/>
      <c r="H14" s="15" t="s">
        <v>131</v>
      </c>
      <c r="I14" s="14">
        <f>SUM(I9:I13)</f>
        <v>0</v>
      </c>
      <c r="J14" s="10"/>
      <c r="K14" s="15" t="s">
        <v>131</v>
      </c>
      <c r="L14" s="14">
        <f>SUM(L9:L13)</f>
        <v>6233.700000000001</v>
      </c>
      <c r="M14" s="9"/>
      <c r="N14" s="9"/>
      <c r="O14" s="9"/>
      <c r="P14" s="9"/>
      <c r="Q14" s="9"/>
      <c r="R14" s="2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2" ht="15">
      <c r="A15" s="30"/>
      <c r="B15" s="74"/>
      <c r="C15" s="32"/>
      <c r="D15" s="33"/>
      <c r="E15" s="34"/>
      <c r="F15" s="34"/>
      <c r="G15" s="33"/>
      <c r="H15" s="52"/>
      <c r="I15" s="52"/>
      <c r="J15" s="33"/>
      <c r="K15" s="35"/>
      <c r="L15" s="36"/>
      <c r="M15" s="9"/>
      <c r="N15" s="9"/>
      <c r="O15" s="9"/>
      <c r="P15" s="9"/>
      <c r="Q15" s="9"/>
      <c r="R15" s="2"/>
      <c r="S15" s="2"/>
      <c r="T15" s="2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0" ht="15">
      <c r="A16" s="30"/>
      <c r="B16" s="81" t="s">
        <v>28</v>
      </c>
      <c r="C16" s="82">
        <v>2187</v>
      </c>
      <c r="D16" s="7"/>
      <c r="E16" s="17"/>
      <c r="F16" s="17"/>
      <c r="G16" s="10"/>
      <c r="H16" s="19"/>
      <c r="I16" s="19"/>
      <c r="J16" s="19"/>
      <c r="K16" s="81" t="s">
        <v>28</v>
      </c>
      <c r="L16" s="83">
        <v>759</v>
      </c>
      <c r="M16" s="9">
        <v>15</v>
      </c>
      <c r="N16" s="9"/>
      <c r="O16" s="9"/>
      <c r="P16" s="9"/>
      <c r="Q16" s="9"/>
      <c r="R16" s="2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5">
      <c r="A17" s="30"/>
      <c r="B17" s="81" t="s">
        <v>31</v>
      </c>
      <c r="C17" s="82">
        <v>2085</v>
      </c>
      <c r="D17" s="7"/>
      <c r="E17" s="17"/>
      <c r="F17" s="17"/>
      <c r="G17" s="10"/>
      <c r="H17" s="19"/>
      <c r="I17" s="19"/>
      <c r="J17" s="19"/>
      <c r="K17" s="81" t="s">
        <v>31</v>
      </c>
      <c r="L17" s="83">
        <v>1472.47</v>
      </c>
      <c r="M17" s="9">
        <v>14</v>
      </c>
      <c r="N17" s="9"/>
      <c r="O17" s="9"/>
      <c r="P17" s="9"/>
      <c r="Q17" s="9"/>
      <c r="R17" s="2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5">
      <c r="A18" s="71" t="s">
        <v>171</v>
      </c>
      <c r="B18" s="81" t="s">
        <v>32</v>
      </c>
      <c r="C18" s="82">
        <v>594</v>
      </c>
      <c r="D18" s="7"/>
      <c r="E18" s="17"/>
      <c r="F18" s="17"/>
      <c r="G18" s="10"/>
      <c r="H18" s="19"/>
      <c r="I18" s="19"/>
      <c r="J18" s="19"/>
      <c r="K18" s="81" t="s">
        <v>32</v>
      </c>
      <c r="L18" s="83">
        <v>171</v>
      </c>
      <c r="M18" s="9">
        <v>14</v>
      </c>
      <c r="N18" s="9"/>
      <c r="O18" s="9"/>
      <c r="P18" s="9"/>
      <c r="Q18" s="9"/>
      <c r="R18" s="2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5">
      <c r="A19" s="30" t="s">
        <v>167</v>
      </c>
      <c r="B19" s="81" t="s">
        <v>34</v>
      </c>
      <c r="C19" s="82">
        <v>1414</v>
      </c>
      <c r="D19" s="7"/>
      <c r="E19" s="17"/>
      <c r="F19" s="17"/>
      <c r="G19" s="10"/>
      <c r="H19" s="19"/>
      <c r="I19" s="19"/>
      <c r="J19" s="19"/>
      <c r="K19" s="81" t="s">
        <v>34</v>
      </c>
      <c r="L19" s="83">
        <v>447.51</v>
      </c>
      <c r="M19" s="9">
        <v>14</v>
      </c>
      <c r="N19" s="9"/>
      <c r="O19" s="9"/>
      <c r="P19" s="9"/>
      <c r="Q19" s="9"/>
      <c r="R19" s="2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5">
      <c r="A20" s="30"/>
      <c r="B20" s="81" t="s">
        <v>35</v>
      </c>
      <c r="C20" s="82">
        <v>3958</v>
      </c>
      <c r="D20" s="7"/>
      <c r="E20" s="44"/>
      <c r="F20" s="45"/>
      <c r="G20" s="10"/>
      <c r="H20" s="19"/>
      <c r="I20" s="19"/>
      <c r="J20" s="19"/>
      <c r="K20" s="86" t="s">
        <v>35</v>
      </c>
      <c r="L20" s="86">
        <v>2339.75</v>
      </c>
      <c r="M20" s="9">
        <v>15</v>
      </c>
      <c r="N20" s="9"/>
      <c r="O20" s="9"/>
      <c r="P20" s="9"/>
      <c r="Q20" s="9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15">
      <c r="A21" s="30"/>
      <c r="B21" s="15" t="s">
        <v>131</v>
      </c>
      <c r="C21" s="14">
        <f>SUM(C16:C20)</f>
        <v>10238</v>
      </c>
      <c r="D21" s="7"/>
      <c r="E21" s="15" t="s">
        <v>131</v>
      </c>
      <c r="F21" s="14">
        <f>SUM(F16:F20)</f>
        <v>0</v>
      </c>
      <c r="G21" s="10"/>
      <c r="H21" s="15" t="s">
        <v>131</v>
      </c>
      <c r="I21" s="14">
        <f>SUM(I16:I20)</f>
        <v>0</v>
      </c>
      <c r="J21" s="10"/>
      <c r="K21" s="15" t="s">
        <v>131</v>
      </c>
      <c r="L21" s="14">
        <f>SUM(L16:L20)</f>
        <v>5189.7300000000005</v>
      </c>
      <c r="M21" s="9"/>
      <c r="N21" s="9"/>
      <c r="O21" s="9"/>
      <c r="P21" s="9"/>
      <c r="Q21" s="9"/>
      <c r="R21" s="2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2" ht="15">
      <c r="A22" s="30"/>
      <c r="B22" s="74"/>
      <c r="C22" s="32"/>
      <c r="D22" s="33"/>
      <c r="E22" s="34"/>
      <c r="F22" s="34"/>
      <c r="G22" s="33"/>
      <c r="H22" s="52"/>
      <c r="I22" s="52"/>
      <c r="J22" s="33"/>
      <c r="K22" s="35"/>
      <c r="L22" s="36"/>
      <c r="M22" s="9"/>
      <c r="N22" s="9"/>
      <c r="O22" s="9"/>
      <c r="P22" s="9"/>
      <c r="Q22" s="9"/>
      <c r="R22" s="2"/>
      <c r="S22" s="2"/>
      <c r="T22" s="2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0" ht="15">
      <c r="A23" s="30"/>
      <c r="B23" s="81" t="s">
        <v>36</v>
      </c>
      <c r="C23" s="82">
        <v>10568</v>
      </c>
      <c r="D23" s="7"/>
      <c r="E23" s="81" t="s">
        <v>36</v>
      </c>
      <c r="F23" s="83">
        <v>1202.62</v>
      </c>
      <c r="G23" s="66"/>
      <c r="H23" s="81" t="s">
        <v>36</v>
      </c>
      <c r="I23" s="83">
        <v>2981</v>
      </c>
      <c r="J23" s="67"/>
      <c r="K23" s="67"/>
      <c r="L23" s="67"/>
      <c r="M23" s="9">
        <v>11</v>
      </c>
      <c r="N23" s="9"/>
      <c r="O23" s="9"/>
      <c r="P23" s="9"/>
      <c r="Q23" s="9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15">
      <c r="A24" s="30"/>
      <c r="B24" s="81" t="s">
        <v>29</v>
      </c>
      <c r="C24" s="82">
        <v>819</v>
      </c>
      <c r="D24" s="7"/>
      <c r="E24" s="17"/>
      <c r="F24" s="47"/>
      <c r="G24" s="66"/>
      <c r="H24" s="67"/>
      <c r="I24" s="67"/>
      <c r="J24" s="67"/>
      <c r="K24" s="86" t="s">
        <v>29</v>
      </c>
      <c r="L24" s="83">
        <v>193.07</v>
      </c>
      <c r="M24" s="9">
        <v>14</v>
      </c>
      <c r="N24" s="9"/>
      <c r="O24" s="9"/>
      <c r="P24" s="9"/>
      <c r="Q24" s="9"/>
      <c r="R24" s="2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5">
      <c r="A25" s="71" t="s">
        <v>172</v>
      </c>
      <c r="B25" s="81" t="s">
        <v>30</v>
      </c>
      <c r="C25" s="82">
        <v>1312</v>
      </c>
      <c r="D25" s="7"/>
      <c r="E25" s="17"/>
      <c r="F25" s="47"/>
      <c r="G25" s="66"/>
      <c r="H25" s="67"/>
      <c r="I25" s="67"/>
      <c r="J25" s="67"/>
      <c r="K25" s="86" t="s">
        <v>30</v>
      </c>
      <c r="L25" s="83">
        <v>232.38</v>
      </c>
      <c r="M25" s="9">
        <v>15</v>
      </c>
      <c r="N25" s="9"/>
      <c r="O25" s="9"/>
      <c r="P25" s="9"/>
      <c r="Q25" s="9"/>
      <c r="R25" s="2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5">
      <c r="A26" s="30" t="s">
        <v>168</v>
      </c>
      <c r="B26" s="81" t="s">
        <v>24</v>
      </c>
      <c r="C26" s="82">
        <v>1693</v>
      </c>
      <c r="D26" s="7"/>
      <c r="E26" s="17"/>
      <c r="F26" s="47"/>
      <c r="G26" s="66"/>
      <c r="H26" s="67"/>
      <c r="I26" s="67"/>
      <c r="J26" s="67"/>
      <c r="K26" s="67"/>
      <c r="L26" s="67"/>
      <c r="M26" s="9">
        <v>11</v>
      </c>
      <c r="N26" s="9"/>
      <c r="O26" s="9"/>
      <c r="P26" s="9"/>
      <c r="Q26" s="9"/>
      <c r="R26" s="2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70" ht="15">
      <c r="A27" s="30"/>
      <c r="B27" s="81" t="s">
        <v>68</v>
      </c>
      <c r="C27" s="82">
        <v>5756</v>
      </c>
      <c r="D27" s="7"/>
      <c r="E27" s="17"/>
      <c r="F27" s="17"/>
      <c r="G27" s="10"/>
      <c r="H27" s="19"/>
      <c r="I27" s="19"/>
      <c r="J27" s="19"/>
      <c r="K27" s="51"/>
      <c r="L27" s="51"/>
      <c r="M27" s="9">
        <v>15</v>
      </c>
      <c r="N27" s="9" t="s">
        <v>201</v>
      </c>
      <c r="O27" s="9"/>
      <c r="P27" s="9"/>
      <c r="Q27" s="9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</row>
    <row r="28" spans="1:32" ht="15">
      <c r="A28" s="30"/>
      <c r="B28" s="81" t="s">
        <v>21</v>
      </c>
      <c r="C28" s="82">
        <v>969</v>
      </c>
      <c r="D28" s="7"/>
      <c r="E28" s="17"/>
      <c r="F28" s="17"/>
      <c r="G28" s="10"/>
      <c r="H28" s="51"/>
      <c r="I28" s="51"/>
      <c r="J28" s="19"/>
      <c r="K28" s="19"/>
      <c r="L28" s="19"/>
      <c r="M28" s="9">
        <v>11</v>
      </c>
      <c r="N28" s="114" t="s">
        <v>196</v>
      </c>
      <c r="O28" s="114"/>
      <c r="P28" s="9"/>
      <c r="Q28" s="9"/>
      <c r="R28" s="2"/>
      <c r="S28" s="2"/>
      <c r="T28" s="2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0" ht="15">
      <c r="A29" s="30"/>
      <c r="B29" s="81" t="s">
        <v>37</v>
      </c>
      <c r="C29" s="82">
        <v>1091</v>
      </c>
      <c r="D29" s="65"/>
      <c r="E29" s="47"/>
      <c r="F29" s="47"/>
      <c r="G29" s="66"/>
      <c r="H29" s="67"/>
      <c r="I29" s="67"/>
      <c r="J29" s="67"/>
      <c r="K29" s="67"/>
      <c r="L29" s="67"/>
      <c r="M29" s="9">
        <v>11</v>
      </c>
      <c r="N29" s="9" t="s">
        <v>197</v>
      </c>
      <c r="O29" s="9" t="s">
        <v>198</v>
      </c>
      <c r="P29" s="9" t="s">
        <v>199</v>
      </c>
      <c r="Q29" s="9" t="s">
        <v>200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70" ht="15">
      <c r="A30" s="30"/>
      <c r="B30" s="81" t="s">
        <v>83</v>
      </c>
      <c r="C30" s="82">
        <v>938</v>
      </c>
      <c r="D30" s="65"/>
      <c r="E30" s="47"/>
      <c r="F30" s="47"/>
      <c r="G30" s="66"/>
      <c r="H30" s="67"/>
      <c r="I30" s="67"/>
      <c r="J30" s="67"/>
      <c r="K30" s="67"/>
      <c r="L30" s="67"/>
      <c r="M30" s="20">
        <v>11</v>
      </c>
      <c r="N30" s="115">
        <f>SUM(C6+C9+C10+C11+C12+C13+C16+C17+C18+C19+C20+C23+C24+C25+C26+C27+C28+C29+C30+C31+C32)</f>
        <v>59794</v>
      </c>
      <c r="O30" s="115">
        <f>SUM(F23)</f>
        <v>1202.62</v>
      </c>
      <c r="P30" s="115">
        <f>SUM(I6+I23+I32)</f>
        <v>4945</v>
      </c>
      <c r="Q30" s="115">
        <f>SUM(L6+L9+L10+L11+L12+L13+L16+L17+L18+L19+L20+L24+L25+L32+L33)</f>
        <v>20597.84</v>
      </c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</row>
    <row r="31" spans="1:70" ht="15">
      <c r="A31" s="30"/>
      <c r="B31" s="81" t="s">
        <v>84</v>
      </c>
      <c r="C31" s="82">
        <v>991</v>
      </c>
      <c r="D31" s="65"/>
      <c r="E31" s="47"/>
      <c r="F31" s="47"/>
      <c r="G31" s="66"/>
      <c r="H31" s="67"/>
      <c r="I31" s="67"/>
      <c r="J31" s="67"/>
      <c r="K31" s="67"/>
      <c r="L31" s="67"/>
      <c r="M31" s="20">
        <v>11</v>
      </c>
      <c r="N31" s="20" t="s">
        <v>202</v>
      </c>
      <c r="O31" s="20"/>
      <c r="P31" s="20"/>
      <c r="Q31" s="20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</row>
    <row r="32" spans="1:70" ht="22.5">
      <c r="A32" s="30"/>
      <c r="B32" s="81" t="s">
        <v>150</v>
      </c>
      <c r="C32" s="82">
        <v>3168</v>
      </c>
      <c r="D32" s="65"/>
      <c r="E32" s="47"/>
      <c r="F32" s="47"/>
      <c r="G32" s="66"/>
      <c r="H32" s="85" t="s">
        <v>140</v>
      </c>
      <c r="I32" s="85">
        <v>620</v>
      </c>
      <c r="J32" s="67"/>
      <c r="K32" s="85" t="s">
        <v>140</v>
      </c>
      <c r="L32" s="85">
        <v>6212.4</v>
      </c>
      <c r="M32" s="20"/>
      <c r="N32" s="113">
        <f>SUM(C3+C4+C5)</f>
        <v>6179</v>
      </c>
      <c r="O32" s="113">
        <f>SUM(F3+F4+F5)</f>
        <v>2401.64</v>
      </c>
      <c r="P32" s="20"/>
      <c r="Q32" s="113">
        <f>SUM(L3)</f>
        <v>401.6</v>
      </c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</row>
    <row r="33" spans="1:70" ht="15">
      <c r="A33" s="30"/>
      <c r="B33" s="46"/>
      <c r="C33" s="42"/>
      <c r="D33" s="65"/>
      <c r="E33" s="47"/>
      <c r="F33" s="47"/>
      <c r="G33" s="66"/>
      <c r="H33" s="67"/>
      <c r="I33" s="67"/>
      <c r="J33" s="67"/>
      <c r="K33" s="81" t="s">
        <v>191</v>
      </c>
      <c r="L33" s="83">
        <v>481.06</v>
      </c>
      <c r="M33" s="20">
        <v>17</v>
      </c>
      <c r="N33" s="20"/>
      <c r="O33" s="20"/>
      <c r="P33" s="20"/>
      <c r="Q33" s="20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</row>
    <row r="34" spans="1:32" ht="18.75" customHeight="1">
      <c r="A34" s="30"/>
      <c r="B34" s="15" t="s">
        <v>131</v>
      </c>
      <c r="C34" s="14">
        <f>SUM(C23:C33)</f>
        <v>27305</v>
      </c>
      <c r="D34" s="7"/>
      <c r="E34" s="15" t="s">
        <v>131</v>
      </c>
      <c r="F34" s="14">
        <f>SUM(F23:F33)</f>
        <v>1202.62</v>
      </c>
      <c r="G34" s="10"/>
      <c r="H34" s="15" t="s">
        <v>131</v>
      </c>
      <c r="I34" s="14">
        <f>SUM(I23:I33)</f>
        <v>3601</v>
      </c>
      <c r="J34" s="10"/>
      <c r="K34" s="15" t="s">
        <v>131</v>
      </c>
      <c r="L34" s="14">
        <f>SUM(L23:L33)</f>
        <v>7118.91</v>
      </c>
      <c r="M34" s="9"/>
      <c r="N34" s="9"/>
      <c r="P34" s="9"/>
      <c r="Q34" s="9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5">
      <c r="A35" s="30"/>
      <c r="B35" s="74"/>
      <c r="C35" s="32"/>
      <c r="D35" s="33"/>
      <c r="E35" s="34"/>
      <c r="F35" s="34"/>
      <c r="G35" s="33"/>
      <c r="H35" s="52"/>
      <c r="I35" s="52"/>
      <c r="J35" s="33"/>
      <c r="K35" s="35"/>
      <c r="L35" s="36"/>
      <c r="M35" s="9"/>
      <c r="N35" s="9"/>
      <c r="O35" s="9"/>
      <c r="P35" s="9"/>
      <c r="Q35" s="9"/>
      <c r="R35" s="2"/>
      <c r="S35" s="2"/>
      <c r="T35" s="2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70" ht="15">
      <c r="A36" s="30"/>
      <c r="B36" s="81" t="s">
        <v>85</v>
      </c>
      <c r="C36" s="82">
        <v>1927</v>
      </c>
      <c r="D36" s="7"/>
      <c r="E36" s="17"/>
      <c r="F36" s="17"/>
      <c r="G36" s="10"/>
      <c r="H36" s="19"/>
      <c r="I36" s="19"/>
      <c r="J36" s="19"/>
      <c r="K36" s="53"/>
      <c r="L36" s="53"/>
      <c r="M36" s="20">
        <v>11</v>
      </c>
      <c r="N36" s="20"/>
      <c r="O36" s="20"/>
      <c r="P36" s="20"/>
      <c r="Q36" s="20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</row>
    <row r="37" spans="1:70" ht="15">
      <c r="A37" s="30"/>
      <c r="B37" s="81" t="s">
        <v>86</v>
      </c>
      <c r="C37" s="82">
        <v>1193</v>
      </c>
      <c r="D37" s="7"/>
      <c r="E37" s="17"/>
      <c r="F37" s="17"/>
      <c r="G37" s="10"/>
      <c r="H37" s="19"/>
      <c r="I37" s="19"/>
      <c r="J37" s="19"/>
      <c r="K37" s="53"/>
      <c r="L37" s="53"/>
      <c r="M37" s="20">
        <v>11</v>
      </c>
      <c r="N37" s="20"/>
      <c r="O37" s="20"/>
      <c r="P37" s="20"/>
      <c r="Q37" s="20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</row>
    <row r="38" spans="1:70" ht="15">
      <c r="A38" s="30"/>
      <c r="B38" s="81" t="s">
        <v>87</v>
      </c>
      <c r="C38" s="82">
        <v>722</v>
      </c>
      <c r="D38" s="7"/>
      <c r="E38" s="17"/>
      <c r="F38" s="17"/>
      <c r="G38" s="10"/>
      <c r="H38" s="19"/>
      <c r="I38" s="19"/>
      <c r="J38" s="19"/>
      <c r="K38" s="51"/>
      <c r="L38" s="68"/>
      <c r="M38" s="20">
        <v>11</v>
      </c>
      <c r="N38" s="20"/>
      <c r="O38" s="20"/>
      <c r="P38" s="20"/>
      <c r="Q38" s="20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</row>
    <row r="39" spans="1:30" ht="15">
      <c r="A39" s="30"/>
      <c r="B39" s="81" t="s">
        <v>38</v>
      </c>
      <c r="C39" s="82">
        <v>2030</v>
      </c>
      <c r="D39" s="7"/>
      <c r="E39" s="17"/>
      <c r="F39" s="17"/>
      <c r="G39" s="10"/>
      <c r="H39" s="19"/>
      <c r="I39" s="19"/>
      <c r="J39" s="19"/>
      <c r="K39" s="81" t="s">
        <v>38</v>
      </c>
      <c r="L39" s="83">
        <v>338.3</v>
      </c>
      <c r="M39" s="9">
        <v>11</v>
      </c>
      <c r="N39" s="9"/>
      <c r="O39" s="9"/>
      <c r="P39" s="9"/>
      <c r="Q39" s="9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5">
      <c r="A40" s="71" t="s">
        <v>173</v>
      </c>
      <c r="B40" s="81" t="s">
        <v>39</v>
      </c>
      <c r="C40" s="82">
        <v>1352</v>
      </c>
      <c r="D40" s="7"/>
      <c r="E40" s="17"/>
      <c r="F40" s="17"/>
      <c r="G40" s="10"/>
      <c r="H40" s="19"/>
      <c r="I40" s="19"/>
      <c r="J40" s="19"/>
      <c r="K40" s="81" t="s">
        <v>39</v>
      </c>
      <c r="L40" s="83">
        <v>257.56</v>
      </c>
      <c r="M40" s="9">
        <v>11</v>
      </c>
      <c r="N40" s="9"/>
      <c r="O40" s="9"/>
      <c r="P40" s="9"/>
      <c r="Q40" s="9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5">
      <c r="A41" s="30" t="s">
        <v>164</v>
      </c>
      <c r="B41" s="81" t="s">
        <v>40</v>
      </c>
      <c r="C41" s="82">
        <v>1222</v>
      </c>
      <c r="D41" s="7"/>
      <c r="E41" s="17"/>
      <c r="F41" s="17"/>
      <c r="G41" s="10"/>
      <c r="H41" s="19"/>
      <c r="I41" s="19"/>
      <c r="J41" s="19"/>
      <c r="K41" s="19"/>
      <c r="L41" s="67"/>
      <c r="M41" s="9">
        <v>11</v>
      </c>
      <c r="N41" s="9"/>
      <c r="O41" s="9"/>
      <c r="P41" s="9"/>
      <c r="Q41" s="9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15">
      <c r="A42" s="30"/>
      <c r="B42" s="81" t="s">
        <v>41</v>
      </c>
      <c r="C42" s="82">
        <v>1571</v>
      </c>
      <c r="D42" s="7"/>
      <c r="E42" s="17"/>
      <c r="F42" s="17"/>
      <c r="G42" s="10"/>
      <c r="H42" s="19"/>
      <c r="I42" s="19"/>
      <c r="J42" s="19"/>
      <c r="K42" s="19"/>
      <c r="L42" s="67"/>
      <c r="M42" s="9">
        <v>11</v>
      </c>
      <c r="N42" s="9"/>
      <c r="O42" s="9"/>
      <c r="P42" s="9"/>
      <c r="Q42" s="9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15">
      <c r="A43" s="30"/>
      <c r="B43" s="81" t="s">
        <v>33</v>
      </c>
      <c r="C43" s="82">
        <v>9868</v>
      </c>
      <c r="D43" s="7"/>
      <c r="E43" s="17"/>
      <c r="F43" s="17"/>
      <c r="G43" s="10"/>
      <c r="H43" s="19"/>
      <c r="I43" s="19"/>
      <c r="J43" s="19"/>
      <c r="K43" s="86" t="s">
        <v>33</v>
      </c>
      <c r="L43" s="86">
        <v>5815.49</v>
      </c>
      <c r="M43" s="9">
        <v>15</v>
      </c>
      <c r="N43" s="9"/>
      <c r="O43" s="9"/>
      <c r="P43" s="9"/>
      <c r="Q43" s="9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ht="15">
      <c r="A44" s="30"/>
      <c r="B44" s="15" t="s">
        <v>131</v>
      </c>
      <c r="C44" s="14">
        <f>SUM(C36:C43)</f>
        <v>19885</v>
      </c>
      <c r="D44" s="7"/>
      <c r="E44" s="15" t="s">
        <v>131</v>
      </c>
      <c r="F44" s="14">
        <f>SUM(F36:F43)</f>
        <v>0</v>
      </c>
      <c r="G44" s="10"/>
      <c r="H44" s="15" t="s">
        <v>131</v>
      </c>
      <c r="I44" s="14">
        <f>SUM(I36:I43)</f>
        <v>0</v>
      </c>
      <c r="J44" s="10"/>
      <c r="K44" s="15" t="s">
        <v>131</v>
      </c>
      <c r="L44" s="14">
        <f>SUM(L36:L43)</f>
        <v>6411.349999999999</v>
      </c>
      <c r="M44" s="9"/>
      <c r="N44" s="9"/>
      <c r="O44" s="9"/>
      <c r="P44" s="9"/>
      <c r="Q44" s="9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2" ht="15">
      <c r="A45" s="30"/>
      <c r="B45" s="74"/>
      <c r="C45" s="32"/>
      <c r="D45" s="33"/>
      <c r="E45" s="34"/>
      <c r="F45" s="34"/>
      <c r="G45" s="33"/>
      <c r="H45" s="52"/>
      <c r="I45" s="52"/>
      <c r="J45" s="33"/>
      <c r="K45" s="35"/>
      <c r="L45" s="36"/>
      <c r="M45" s="9"/>
      <c r="N45" s="9"/>
      <c r="O45" s="9"/>
      <c r="P45" s="9"/>
      <c r="Q45" s="9"/>
      <c r="R45" s="2"/>
      <c r="S45" s="2"/>
      <c r="T45" s="2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ht="15">
      <c r="A46" s="30"/>
      <c r="B46" s="81" t="s">
        <v>11</v>
      </c>
      <c r="C46" s="82">
        <v>2157</v>
      </c>
      <c r="D46" s="65"/>
      <c r="E46" s="47"/>
      <c r="F46" s="47"/>
      <c r="G46" s="66"/>
      <c r="H46" s="46"/>
      <c r="I46" s="43"/>
      <c r="J46" s="67"/>
      <c r="K46" s="81" t="s">
        <v>11</v>
      </c>
      <c r="L46" s="83">
        <v>399</v>
      </c>
      <c r="M46" s="9">
        <v>15</v>
      </c>
      <c r="N46" s="9"/>
      <c r="O46" s="9"/>
      <c r="P46" s="9"/>
      <c r="Q46" s="9"/>
      <c r="R46" s="2"/>
      <c r="S46" s="2"/>
      <c r="T46" s="2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ht="15">
      <c r="A47" s="30"/>
      <c r="B47" s="81" t="s">
        <v>16</v>
      </c>
      <c r="C47" s="82">
        <v>1711</v>
      </c>
      <c r="D47" s="65"/>
      <c r="E47" s="47"/>
      <c r="F47" s="47"/>
      <c r="G47" s="66"/>
      <c r="H47" s="68"/>
      <c r="I47" s="68"/>
      <c r="J47" s="67"/>
      <c r="K47" s="81" t="s">
        <v>16</v>
      </c>
      <c r="L47" s="83">
        <v>182.01</v>
      </c>
      <c r="M47" s="9">
        <v>15</v>
      </c>
      <c r="N47" s="9"/>
      <c r="O47" s="9"/>
      <c r="P47" s="9"/>
      <c r="Q47" s="9"/>
      <c r="R47" s="2"/>
      <c r="S47" s="2"/>
      <c r="T47" s="2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ht="15">
      <c r="A48" s="30"/>
      <c r="B48" s="81" t="s">
        <v>19</v>
      </c>
      <c r="C48" s="82">
        <v>1539</v>
      </c>
      <c r="D48" s="65"/>
      <c r="E48" s="47"/>
      <c r="F48" s="47"/>
      <c r="G48" s="66"/>
      <c r="H48" s="68"/>
      <c r="I48" s="68"/>
      <c r="J48" s="67"/>
      <c r="K48" s="67"/>
      <c r="L48" s="67"/>
      <c r="M48" s="9">
        <v>15</v>
      </c>
      <c r="N48" s="9"/>
      <c r="O48" s="9"/>
      <c r="P48" s="9"/>
      <c r="Q48" s="9"/>
      <c r="R48" s="2"/>
      <c r="S48" s="2"/>
      <c r="T48" s="2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ht="15">
      <c r="A49" s="30"/>
      <c r="B49" s="81" t="s">
        <v>20</v>
      </c>
      <c r="C49" s="82">
        <v>2913</v>
      </c>
      <c r="D49" s="65"/>
      <c r="E49" s="47"/>
      <c r="F49" s="47"/>
      <c r="G49" s="66"/>
      <c r="H49" s="68"/>
      <c r="I49" s="68"/>
      <c r="J49" s="67"/>
      <c r="K49" s="85" t="s">
        <v>20</v>
      </c>
      <c r="L49" s="85">
        <v>856.25</v>
      </c>
      <c r="M49" s="9">
        <v>15</v>
      </c>
      <c r="N49" s="9"/>
      <c r="O49" s="9"/>
      <c r="P49" s="9"/>
      <c r="Q49" s="9"/>
      <c r="R49" s="2"/>
      <c r="S49" s="2"/>
      <c r="T49" s="2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70" ht="15">
      <c r="A50" s="30"/>
      <c r="B50" s="81" t="s">
        <v>69</v>
      </c>
      <c r="C50" s="82">
        <v>1788</v>
      </c>
      <c r="D50" s="65"/>
      <c r="E50" s="47"/>
      <c r="F50" s="47"/>
      <c r="G50" s="66"/>
      <c r="H50" s="68"/>
      <c r="I50" s="68"/>
      <c r="J50" s="67"/>
      <c r="K50" s="68"/>
      <c r="L50" s="68"/>
      <c r="M50" s="9">
        <v>15</v>
      </c>
      <c r="N50" s="20"/>
      <c r="O50" s="20"/>
      <c r="P50" s="20"/>
      <c r="Q50" s="20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</row>
    <row r="51" spans="1:70" ht="15">
      <c r="A51" s="71" t="s">
        <v>174</v>
      </c>
      <c r="B51" s="81" t="s">
        <v>70</v>
      </c>
      <c r="C51" s="82">
        <v>1297</v>
      </c>
      <c r="D51" s="65"/>
      <c r="E51" s="47"/>
      <c r="F51" s="47"/>
      <c r="G51" s="66"/>
      <c r="H51" s="67"/>
      <c r="I51" s="67"/>
      <c r="J51" s="67"/>
      <c r="K51" s="68"/>
      <c r="L51" s="68"/>
      <c r="M51" s="9">
        <v>15</v>
      </c>
      <c r="N51" s="20"/>
      <c r="O51" s="20"/>
      <c r="P51" s="20"/>
      <c r="Q51" s="20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</row>
    <row r="52" spans="1:70" ht="15">
      <c r="A52" s="30" t="s">
        <v>165</v>
      </c>
      <c r="B52" s="81" t="s">
        <v>71</v>
      </c>
      <c r="C52" s="82">
        <v>1409</v>
      </c>
      <c r="D52" s="65"/>
      <c r="E52" s="47"/>
      <c r="F52" s="47"/>
      <c r="G52" s="66"/>
      <c r="H52" s="67"/>
      <c r="I52" s="67"/>
      <c r="J52" s="67"/>
      <c r="K52" s="81" t="s">
        <v>71</v>
      </c>
      <c r="L52" s="83">
        <v>323.8</v>
      </c>
      <c r="M52" s="9">
        <v>15</v>
      </c>
      <c r="N52" s="20"/>
      <c r="O52" s="20"/>
      <c r="P52" s="20"/>
      <c r="Q52" s="20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</row>
    <row r="53" spans="1:70" ht="15">
      <c r="A53" s="30"/>
      <c r="B53" s="81" t="s">
        <v>72</v>
      </c>
      <c r="C53" s="82">
        <v>1123</v>
      </c>
      <c r="D53" s="65"/>
      <c r="E53" s="47"/>
      <c r="F53" s="47"/>
      <c r="G53" s="66"/>
      <c r="H53" s="67"/>
      <c r="I53" s="67"/>
      <c r="J53" s="67"/>
      <c r="K53" s="81" t="s">
        <v>128</v>
      </c>
      <c r="L53" s="83">
        <v>357.1</v>
      </c>
      <c r="M53" s="20">
        <v>15</v>
      </c>
      <c r="N53" s="20"/>
      <c r="O53" s="20"/>
      <c r="P53" s="20"/>
      <c r="Q53" s="20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</row>
    <row r="54" spans="1:70" ht="15">
      <c r="A54" s="30"/>
      <c r="B54" s="81" t="s">
        <v>73</v>
      </c>
      <c r="C54" s="82">
        <v>1123</v>
      </c>
      <c r="D54" s="65"/>
      <c r="E54" s="47"/>
      <c r="F54" s="47"/>
      <c r="G54" s="66"/>
      <c r="H54" s="67"/>
      <c r="I54" s="67"/>
      <c r="J54" s="67"/>
      <c r="K54" s="81" t="s">
        <v>73</v>
      </c>
      <c r="L54" s="83">
        <v>295.44</v>
      </c>
      <c r="M54" s="20">
        <v>17</v>
      </c>
      <c r="N54" s="20"/>
      <c r="O54" s="20"/>
      <c r="P54" s="20"/>
      <c r="Q54" s="20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</row>
    <row r="55" spans="1:70" ht="15">
      <c r="A55" s="30"/>
      <c r="B55" s="81" t="s">
        <v>74</v>
      </c>
      <c r="C55" s="82">
        <v>1619</v>
      </c>
      <c r="D55" s="65"/>
      <c r="E55" s="47"/>
      <c r="F55" s="47"/>
      <c r="G55" s="66"/>
      <c r="H55" s="67"/>
      <c r="I55" s="67"/>
      <c r="J55" s="67"/>
      <c r="K55" s="81" t="s">
        <v>74</v>
      </c>
      <c r="L55" s="83">
        <v>90</v>
      </c>
      <c r="M55" s="20">
        <v>15</v>
      </c>
      <c r="N55" s="20"/>
      <c r="O55" s="20"/>
      <c r="P55" s="20"/>
      <c r="Q55" s="20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</row>
    <row r="56" spans="1:70" ht="15">
      <c r="A56" s="30"/>
      <c r="B56" s="81" t="s">
        <v>75</v>
      </c>
      <c r="C56" s="82">
        <v>828</v>
      </c>
      <c r="D56" s="65"/>
      <c r="E56" s="47"/>
      <c r="F56" s="47"/>
      <c r="G56" s="66"/>
      <c r="H56" s="67"/>
      <c r="I56" s="67"/>
      <c r="J56" s="67"/>
      <c r="K56" s="68"/>
      <c r="L56" s="68"/>
      <c r="M56" s="20">
        <v>15</v>
      </c>
      <c r="N56" s="20"/>
      <c r="O56" s="20"/>
      <c r="P56" s="20"/>
      <c r="Q56" s="20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</row>
    <row r="57" spans="1:13" ht="14.25">
      <c r="A57" s="30"/>
      <c r="B57" s="81" t="s">
        <v>55</v>
      </c>
      <c r="C57" s="82">
        <v>1647</v>
      </c>
      <c r="D57" s="7"/>
      <c r="E57" s="17"/>
      <c r="F57" s="17"/>
      <c r="G57" s="10"/>
      <c r="H57" s="19"/>
      <c r="I57" s="19"/>
      <c r="J57" s="51"/>
      <c r="K57" s="51"/>
      <c r="L57" s="51"/>
      <c r="M57" s="18">
        <v>15</v>
      </c>
    </row>
    <row r="58" spans="1:34" s="1" customFormat="1" ht="15">
      <c r="A58" s="31"/>
      <c r="B58" s="15" t="s">
        <v>131</v>
      </c>
      <c r="C58" s="14">
        <f>SUM(C46:C57)</f>
        <v>19154</v>
      </c>
      <c r="D58" s="7"/>
      <c r="E58" s="15" t="s">
        <v>131</v>
      </c>
      <c r="F58" s="14">
        <f>SUM(F46:F57)</f>
        <v>0</v>
      </c>
      <c r="G58" s="10"/>
      <c r="H58" s="15" t="s">
        <v>131</v>
      </c>
      <c r="I58" s="14">
        <f>SUM(I46:I57)</f>
        <v>0</v>
      </c>
      <c r="J58" s="10"/>
      <c r="K58" s="15" t="s">
        <v>131</v>
      </c>
      <c r="L58" s="14">
        <f>SUM(L46:L57)</f>
        <v>2503.6</v>
      </c>
      <c r="M58" s="16"/>
      <c r="N58" s="16"/>
      <c r="O58" s="16"/>
      <c r="P58" s="16"/>
      <c r="Q58" s="16"/>
      <c r="R58" s="4"/>
      <c r="S58" s="4"/>
      <c r="T58" s="4"/>
      <c r="U58" s="4"/>
      <c r="V58" s="4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2" ht="15">
      <c r="A59" s="30"/>
      <c r="B59" s="74"/>
      <c r="C59" s="32"/>
      <c r="D59" s="33"/>
      <c r="E59" s="34"/>
      <c r="F59" s="34"/>
      <c r="G59" s="33"/>
      <c r="H59" s="52"/>
      <c r="I59" s="52"/>
      <c r="J59" s="33"/>
      <c r="K59" s="35"/>
      <c r="L59" s="36"/>
      <c r="M59" s="9"/>
      <c r="N59" s="9"/>
      <c r="O59" s="9"/>
      <c r="P59" s="9"/>
      <c r="Q59" s="9"/>
      <c r="R59" s="2"/>
      <c r="S59" s="2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13" ht="14.25">
      <c r="A60" s="30"/>
      <c r="B60" s="81" t="s">
        <v>43</v>
      </c>
      <c r="C60" s="82">
        <v>13103</v>
      </c>
      <c r="D60" s="65"/>
      <c r="E60" s="47"/>
      <c r="F60" s="47"/>
      <c r="G60" s="66"/>
      <c r="H60" s="81" t="s">
        <v>43</v>
      </c>
      <c r="I60" s="83">
        <v>1606</v>
      </c>
      <c r="J60" s="68"/>
      <c r="K60" s="81" t="s">
        <v>43</v>
      </c>
      <c r="L60" s="83">
        <v>2741.29</v>
      </c>
      <c r="M60" s="18">
        <v>18</v>
      </c>
    </row>
    <row r="61" spans="1:32" ht="15">
      <c r="A61" s="30"/>
      <c r="B61" s="81" t="s">
        <v>15</v>
      </c>
      <c r="C61" s="82">
        <v>1133</v>
      </c>
      <c r="D61" s="65"/>
      <c r="E61" s="47"/>
      <c r="F61" s="47"/>
      <c r="G61" s="66"/>
      <c r="H61" s="68"/>
      <c r="I61" s="68"/>
      <c r="J61" s="67"/>
      <c r="K61" s="67"/>
      <c r="L61" s="67"/>
      <c r="M61" s="20"/>
      <c r="N61" s="9"/>
      <c r="O61" s="9"/>
      <c r="P61" s="9"/>
      <c r="Q61" s="9"/>
      <c r="R61" s="2"/>
      <c r="S61" s="2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ht="15">
      <c r="A62" s="71" t="s">
        <v>175</v>
      </c>
      <c r="B62" s="81" t="s">
        <v>8</v>
      </c>
      <c r="C62" s="82">
        <v>943</v>
      </c>
      <c r="D62" s="65"/>
      <c r="E62" s="47"/>
      <c r="F62" s="47"/>
      <c r="G62" s="66"/>
      <c r="H62" s="68"/>
      <c r="I62" s="68"/>
      <c r="J62" s="67"/>
      <c r="K62" s="67"/>
      <c r="L62" s="67"/>
      <c r="M62" s="9">
        <v>18</v>
      </c>
      <c r="N62" s="9"/>
      <c r="O62" s="9"/>
      <c r="P62" s="9"/>
      <c r="Q62" s="9"/>
      <c r="R62" s="2"/>
      <c r="S62" s="2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ht="15">
      <c r="A63" s="30" t="s">
        <v>166</v>
      </c>
      <c r="B63" s="81" t="s">
        <v>10</v>
      </c>
      <c r="C63" s="82">
        <v>1404</v>
      </c>
      <c r="D63" s="65"/>
      <c r="E63" s="47"/>
      <c r="F63" s="47"/>
      <c r="G63" s="66"/>
      <c r="H63" s="68"/>
      <c r="I63" s="68"/>
      <c r="J63" s="67"/>
      <c r="K63" s="67"/>
      <c r="L63" s="67"/>
      <c r="M63" s="9">
        <v>17</v>
      </c>
      <c r="N63" s="9"/>
      <c r="O63" s="9"/>
      <c r="P63" s="9"/>
      <c r="Q63" s="9"/>
      <c r="R63" s="2"/>
      <c r="S63" s="2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ht="15">
      <c r="A64" s="30"/>
      <c r="B64" s="15" t="s">
        <v>131</v>
      </c>
      <c r="C64" s="14">
        <f>SUM(C60:C63)</f>
        <v>16583</v>
      </c>
      <c r="D64" s="7"/>
      <c r="E64" s="15" t="s">
        <v>131</v>
      </c>
      <c r="F64" s="14">
        <f>SUM(F60:F63)</f>
        <v>0</v>
      </c>
      <c r="G64" s="10"/>
      <c r="H64" s="15" t="s">
        <v>131</v>
      </c>
      <c r="I64" s="14">
        <f>SUM(I60:I63)</f>
        <v>1606</v>
      </c>
      <c r="J64" s="10"/>
      <c r="K64" s="15" t="s">
        <v>131</v>
      </c>
      <c r="L64" s="14">
        <f>SUM(L60:L63)</f>
        <v>2741.29</v>
      </c>
      <c r="M64" s="9"/>
      <c r="N64" s="9"/>
      <c r="O64" s="9"/>
      <c r="P64" s="9"/>
      <c r="Q64" s="9"/>
      <c r="R64" s="2"/>
      <c r="S64" s="2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ht="15">
      <c r="A65" s="30"/>
      <c r="B65" s="74"/>
      <c r="C65" s="32"/>
      <c r="D65" s="33"/>
      <c r="E65" s="34"/>
      <c r="F65" s="34"/>
      <c r="G65" s="33"/>
      <c r="H65" s="52"/>
      <c r="I65" s="52"/>
      <c r="J65" s="33"/>
      <c r="K65" s="35"/>
      <c r="L65" s="36"/>
      <c r="M65" s="9"/>
      <c r="N65" s="9"/>
      <c r="O65" s="9"/>
      <c r="P65" s="9"/>
      <c r="Q65" s="9"/>
      <c r="R65" s="2"/>
      <c r="S65" s="2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4" ht="30.75" customHeight="1">
      <c r="A66" s="71" t="s">
        <v>176</v>
      </c>
      <c r="B66" s="46" t="s">
        <v>162</v>
      </c>
      <c r="C66" s="42">
        <v>24679</v>
      </c>
      <c r="D66" s="65"/>
      <c r="E66" s="46" t="s">
        <v>110</v>
      </c>
      <c r="F66" s="43">
        <v>16364</v>
      </c>
      <c r="G66" s="65"/>
      <c r="H66" s="46" t="s">
        <v>110</v>
      </c>
      <c r="I66" s="43">
        <v>3145</v>
      </c>
      <c r="J66" s="65"/>
      <c r="K66" s="68"/>
      <c r="L66" s="51"/>
      <c r="M66" s="9">
        <v>18</v>
      </c>
      <c r="N66" s="9"/>
      <c r="O66" s="9"/>
      <c r="P66" s="9"/>
      <c r="Q66" s="9"/>
      <c r="R66" s="2"/>
      <c r="S66" s="2"/>
      <c r="T66" s="2"/>
      <c r="U66" s="2"/>
      <c r="V66" s="2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 ht="15">
      <c r="A67" s="30" t="s">
        <v>167</v>
      </c>
      <c r="B67" s="46" t="s">
        <v>115</v>
      </c>
      <c r="C67" s="42">
        <v>13837</v>
      </c>
      <c r="D67" s="65"/>
      <c r="E67" s="46"/>
      <c r="F67" s="43"/>
      <c r="G67" s="65"/>
      <c r="H67" s="46" t="s">
        <v>115</v>
      </c>
      <c r="I67" s="43">
        <v>4928</v>
      </c>
      <c r="J67" s="65"/>
      <c r="K67" s="68"/>
      <c r="L67" s="51"/>
      <c r="M67" s="9"/>
      <c r="N67" s="9"/>
      <c r="O67" s="9"/>
      <c r="P67" s="9"/>
      <c r="Q67" s="9"/>
      <c r="R67" s="2"/>
      <c r="S67" s="2"/>
      <c r="T67" s="2"/>
      <c r="U67" s="2"/>
      <c r="V67" s="2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 s="1" customFormat="1" ht="15">
      <c r="A68" s="31"/>
      <c r="B68" s="15" t="s">
        <v>131</v>
      </c>
      <c r="C68" s="14">
        <f>SUM(C66:C67)</f>
        <v>38516</v>
      </c>
      <c r="D68" s="7"/>
      <c r="E68" s="15" t="s">
        <v>131</v>
      </c>
      <c r="F68" s="14">
        <f>SUM(F66:F67)</f>
        <v>16364</v>
      </c>
      <c r="G68" s="10"/>
      <c r="H68" s="15" t="s">
        <v>131</v>
      </c>
      <c r="I68" s="14">
        <f>SUM(I66:I67)</f>
        <v>8073</v>
      </c>
      <c r="J68" s="10"/>
      <c r="K68" s="15" t="s">
        <v>131</v>
      </c>
      <c r="L68" s="14">
        <f>SUM(L66:L67)</f>
        <v>0</v>
      </c>
      <c r="M68" s="16"/>
      <c r="N68" s="16"/>
      <c r="O68" s="16"/>
      <c r="P68" s="16"/>
      <c r="Q68" s="16"/>
      <c r="R68" s="4"/>
      <c r="S68" s="4"/>
      <c r="T68" s="4"/>
      <c r="U68" s="4"/>
      <c r="V68" s="4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</row>
    <row r="69" spans="1:32" ht="15">
      <c r="A69" s="30"/>
      <c r="B69" s="74"/>
      <c r="C69" s="32"/>
      <c r="D69" s="33"/>
      <c r="E69" s="34"/>
      <c r="F69" s="34"/>
      <c r="G69" s="33"/>
      <c r="H69" s="52"/>
      <c r="I69" s="52"/>
      <c r="J69" s="33"/>
      <c r="K69" s="35"/>
      <c r="L69" s="36"/>
      <c r="M69" s="9"/>
      <c r="N69" s="9"/>
      <c r="O69" s="9"/>
      <c r="P69" s="9"/>
      <c r="Q69" s="9"/>
      <c r="R69" s="2"/>
      <c r="S69" s="2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ht="15">
      <c r="A70" s="30"/>
      <c r="B70" s="81" t="s">
        <v>7</v>
      </c>
      <c r="C70" s="82">
        <v>5874</v>
      </c>
      <c r="D70" s="7"/>
      <c r="E70" s="17"/>
      <c r="F70" s="17"/>
      <c r="G70" s="10"/>
      <c r="H70" s="51"/>
      <c r="I70" s="51"/>
      <c r="J70" s="19"/>
      <c r="K70" s="81" t="s">
        <v>7</v>
      </c>
      <c r="L70" s="83">
        <v>2274.46</v>
      </c>
      <c r="M70" s="9">
        <v>22</v>
      </c>
      <c r="N70" s="9"/>
      <c r="O70" s="9"/>
      <c r="P70" s="9"/>
      <c r="Q70" s="9"/>
      <c r="R70" s="2"/>
      <c r="S70" s="2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13" ht="14.25">
      <c r="A71" s="71" t="s">
        <v>137</v>
      </c>
      <c r="B71" s="81" t="s">
        <v>56</v>
      </c>
      <c r="C71" s="82">
        <v>904</v>
      </c>
      <c r="D71" s="7"/>
      <c r="E71" s="17"/>
      <c r="F71" s="17"/>
      <c r="G71" s="10"/>
      <c r="H71" s="51"/>
      <c r="I71" s="51"/>
      <c r="J71" s="51"/>
      <c r="K71" s="81" t="s">
        <v>56</v>
      </c>
      <c r="L71" s="83">
        <v>350.22</v>
      </c>
      <c r="M71" s="18">
        <v>15</v>
      </c>
    </row>
    <row r="72" spans="1:70" ht="15">
      <c r="A72" s="30" t="s">
        <v>168</v>
      </c>
      <c r="B72" s="11" t="s">
        <v>58</v>
      </c>
      <c r="C72" s="13">
        <v>3685</v>
      </c>
      <c r="D72" s="7"/>
      <c r="E72" s="17"/>
      <c r="F72" s="17"/>
      <c r="G72" s="10"/>
      <c r="H72" s="19"/>
      <c r="I72" s="19"/>
      <c r="J72" s="19"/>
      <c r="K72" s="19"/>
      <c r="L72" s="67"/>
      <c r="M72" s="9" t="s">
        <v>133</v>
      </c>
      <c r="N72" s="9" t="s">
        <v>203</v>
      </c>
      <c r="O72" s="9"/>
      <c r="P72" s="9"/>
      <c r="Q72" s="9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</row>
    <row r="73" spans="1:70" ht="15">
      <c r="A73" s="30"/>
      <c r="B73" s="81" t="s">
        <v>59</v>
      </c>
      <c r="C73" s="82">
        <v>811</v>
      </c>
      <c r="D73" s="7"/>
      <c r="E73" s="17"/>
      <c r="F73" s="17"/>
      <c r="G73" s="10"/>
      <c r="H73" s="19"/>
      <c r="I73" s="19"/>
      <c r="J73" s="19"/>
      <c r="K73" s="19"/>
      <c r="L73" s="19"/>
      <c r="M73" s="9">
        <v>17</v>
      </c>
      <c r="N73" s="114" t="s">
        <v>196</v>
      </c>
      <c r="O73" s="114"/>
      <c r="P73" s="9"/>
      <c r="Q73" s="9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</row>
    <row r="74" spans="1:70" ht="15">
      <c r="A74" s="30"/>
      <c r="B74" s="81" t="s">
        <v>60</v>
      </c>
      <c r="C74" s="82">
        <v>777</v>
      </c>
      <c r="D74" s="7"/>
      <c r="E74" s="17"/>
      <c r="F74" s="17"/>
      <c r="G74" s="10"/>
      <c r="H74" s="19"/>
      <c r="I74" s="19"/>
      <c r="J74" s="19"/>
      <c r="K74" s="19"/>
      <c r="L74" s="19"/>
      <c r="M74" s="9">
        <v>17</v>
      </c>
      <c r="N74" s="9" t="s">
        <v>197</v>
      </c>
      <c r="O74" s="9" t="s">
        <v>198</v>
      </c>
      <c r="P74" s="9" t="s">
        <v>199</v>
      </c>
      <c r="Q74" s="9" t="s">
        <v>200</v>
      </c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</row>
    <row r="75" spans="1:34" s="1" customFormat="1" ht="15">
      <c r="A75" s="71"/>
      <c r="B75" s="81" t="s">
        <v>6</v>
      </c>
      <c r="C75" s="82">
        <v>19367</v>
      </c>
      <c r="D75" s="7"/>
      <c r="E75" s="50"/>
      <c r="F75" s="50"/>
      <c r="G75" s="10"/>
      <c r="H75" s="81" t="s">
        <v>6</v>
      </c>
      <c r="I75" s="83">
        <v>5257</v>
      </c>
      <c r="J75" s="10"/>
      <c r="K75" s="81" t="s">
        <v>6</v>
      </c>
      <c r="L75" s="83">
        <v>5414.93</v>
      </c>
      <c r="M75" s="16"/>
      <c r="N75" s="115">
        <f>SUM(C44+C58+C64+C70+C71+C73+C74+C75)</f>
        <v>83355</v>
      </c>
      <c r="O75" s="115"/>
      <c r="P75" s="115">
        <f>SUM(I60+I75)</f>
        <v>6863</v>
      </c>
      <c r="Q75" s="115">
        <f>SUM(L44+L58+L60+L76)</f>
        <v>19695.85</v>
      </c>
      <c r="R75" s="4"/>
      <c r="S75" s="4"/>
      <c r="T75" s="4"/>
      <c r="U75" s="4"/>
      <c r="V75" s="4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</row>
    <row r="76" spans="1:34" s="1" customFormat="1" ht="15">
      <c r="A76" s="31"/>
      <c r="B76" s="15" t="s">
        <v>131</v>
      </c>
      <c r="C76" s="14">
        <f>SUM(C70:C75)</f>
        <v>31418</v>
      </c>
      <c r="D76" s="7"/>
      <c r="E76" s="15" t="s">
        <v>131</v>
      </c>
      <c r="F76" s="14">
        <f>SUM(F70:F75)</f>
        <v>0</v>
      </c>
      <c r="G76" s="10"/>
      <c r="H76" s="15" t="s">
        <v>131</v>
      </c>
      <c r="I76" s="14">
        <f>SUM(I70:I75)</f>
        <v>5257</v>
      </c>
      <c r="J76" s="10"/>
      <c r="K76" s="15" t="s">
        <v>131</v>
      </c>
      <c r="L76" s="14">
        <f>SUM(L70:L75)</f>
        <v>8039.610000000001</v>
      </c>
      <c r="M76" s="16"/>
      <c r="N76" s="20" t="s">
        <v>202</v>
      </c>
      <c r="O76" s="20"/>
      <c r="P76" s="20"/>
      <c r="Q76" s="20"/>
      <c r="R76" s="4"/>
      <c r="S76" s="4"/>
      <c r="T76" s="4"/>
      <c r="U76" s="4"/>
      <c r="V76" s="4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</row>
    <row r="77" spans="1:32" ht="15">
      <c r="A77" s="30"/>
      <c r="B77" s="74"/>
      <c r="C77" s="32"/>
      <c r="D77" s="33"/>
      <c r="E77" s="34"/>
      <c r="F77" s="34"/>
      <c r="G77" s="33"/>
      <c r="H77" s="52"/>
      <c r="I77" s="52"/>
      <c r="J77" s="33"/>
      <c r="K77" s="35"/>
      <c r="L77" s="36"/>
      <c r="M77" s="9"/>
      <c r="N77" s="113">
        <f>SUM(C66+C67+C72)</f>
        <v>42201</v>
      </c>
      <c r="O77" s="113">
        <f>SUM(F66)</f>
        <v>16364</v>
      </c>
      <c r="P77" s="113">
        <f>SUM(I66+I67)</f>
        <v>8073</v>
      </c>
      <c r="Q77" s="113">
        <f>SUM(L48)</f>
        <v>0</v>
      </c>
      <c r="R77" s="2"/>
      <c r="S77" s="2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70" ht="15">
      <c r="A78" s="30"/>
      <c r="B78" s="11" t="s">
        <v>88</v>
      </c>
      <c r="C78" s="42">
        <v>4924</v>
      </c>
      <c r="D78" s="65"/>
      <c r="E78" s="47"/>
      <c r="F78" s="47"/>
      <c r="G78" s="66"/>
      <c r="H78" s="67"/>
      <c r="I78" s="67"/>
      <c r="J78" s="67"/>
      <c r="K78" s="68"/>
      <c r="L78" s="68"/>
      <c r="M78" s="20">
        <v>18</v>
      </c>
      <c r="N78" s="20"/>
      <c r="O78" s="20"/>
      <c r="P78" s="20"/>
      <c r="Q78" s="20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</row>
    <row r="79" spans="1:70" ht="15">
      <c r="A79" s="30"/>
      <c r="B79" s="11" t="s">
        <v>89</v>
      </c>
      <c r="C79" s="42">
        <v>4945</v>
      </c>
      <c r="D79" s="65"/>
      <c r="E79" s="47"/>
      <c r="F79" s="47"/>
      <c r="G79" s="66"/>
      <c r="H79" s="67"/>
      <c r="I79" s="67"/>
      <c r="J79" s="67"/>
      <c r="K79" s="68"/>
      <c r="L79" s="68"/>
      <c r="M79" s="20">
        <v>18</v>
      </c>
      <c r="N79" s="20"/>
      <c r="O79" s="20"/>
      <c r="P79" s="20"/>
      <c r="Q79" s="20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</row>
    <row r="80" spans="1:12" ht="14.25">
      <c r="A80" s="71" t="s">
        <v>177</v>
      </c>
      <c r="B80" s="81" t="s">
        <v>51</v>
      </c>
      <c r="C80" s="82">
        <v>3606</v>
      </c>
      <c r="D80" s="65"/>
      <c r="E80" s="47"/>
      <c r="F80" s="47"/>
      <c r="G80" s="66"/>
      <c r="H80" s="81" t="s">
        <v>114</v>
      </c>
      <c r="I80" s="83">
        <v>13</v>
      </c>
      <c r="J80" s="68"/>
      <c r="K80" s="81" t="s">
        <v>114</v>
      </c>
      <c r="L80" s="83">
        <v>164</v>
      </c>
    </row>
    <row r="81" spans="1:13" ht="14.25">
      <c r="A81" s="30" t="s">
        <v>164</v>
      </c>
      <c r="B81" s="75" t="s">
        <v>204</v>
      </c>
      <c r="C81" s="76">
        <v>0</v>
      </c>
      <c r="D81" s="65"/>
      <c r="E81" s="47"/>
      <c r="F81" s="47"/>
      <c r="G81" s="66"/>
      <c r="H81" s="68"/>
      <c r="I81" s="68"/>
      <c r="J81" s="68"/>
      <c r="K81" s="68"/>
      <c r="L81" s="68"/>
      <c r="M81" s="18">
        <v>17</v>
      </c>
    </row>
    <row r="82" spans="1:12" ht="14.25">
      <c r="A82" s="30"/>
      <c r="B82" s="81" t="s">
        <v>53</v>
      </c>
      <c r="C82" s="82">
        <v>2187</v>
      </c>
      <c r="D82" s="65"/>
      <c r="E82" s="47"/>
      <c r="F82" s="47"/>
      <c r="G82" s="66"/>
      <c r="H82" s="68"/>
      <c r="I82" s="68"/>
      <c r="J82" s="68"/>
      <c r="K82" s="81" t="s">
        <v>53</v>
      </c>
      <c r="L82" s="83">
        <v>192.23</v>
      </c>
    </row>
    <row r="83" spans="1:13" ht="14.25">
      <c r="A83" s="30"/>
      <c r="B83" s="46" t="s">
        <v>47</v>
      </c>
      <c r="C83" s="42">
        <v>5045</v>
      </c>
      <c r="D83" s="65"/>
      <c r="E83" s="47"/>
      <c r="F83" s="47"/>
      <c r="G83" s="66"/>
      <c r="H83" s="68"/>
      <c r="I83" s="68"/>
      <c r="J83" s="68"/>
      <c r="K83" s="46" t="s">
        <v>47</v>
      </c>
      <c r="L83" s="43">
        <v>459.79</v>
      </c>
      <c r="M83" s="18">
        <v>18</v>
      </c>
    </row>
    <row r="84" spans="1:12" ht="14.25">
      <c r="A84" s="30"/>
      <c r="B84" s="11" t="s">
        <v>48</v>
      </c>
      <c r="C84" s="42">
        <v>5263</v>
      </c>
      <c r="D84" s="65"/>
      <c r="E84" s="47"/>
      <c r="F84" s="47"/>
      <c r="G84" s="66"/>
      <c r="H84" s="46" t="s">
        <v>48</v>
      </c>
      <c r="I84" s="43">
        <v>568</v>
      </c>
      <c r="J84" s="68"/>
      <c r="K84" s="68" t="s">
        <v>48</v>
      </c>
      <c r="L84" s="68">
        <v>520.22</v>
      </c>
    </row>
    <row r="85" spans="1:12" ht="14.25">
      <c r="A85" s="30"/>
      <c r="B85" s="81" t="s">
        <v>97</v>
      </c>
      <c r="C85" s="82">
        <v>4043</v>
      </c>
      <c r="D85" s="65"/>
      <c r="E85" s="47"/>
      <c r="F85" s="47"/>
      <c r="G85" s="66"/>
      <c r="H85" s="68"/>
      <c r="I85" s="68"/>
      <c r="J85" s="67"/>
      <c r="K85" s="81" t="s">
        <v>97</v>
      </c>
      <c r="L85" s="83">
        <v>762</v>
      </c>
    </row>
    <row r="86" spans="1:12" ht="14.25">
      <c r="A86" s="30"/>
      <c r="B86" s="15" t="s">
        <v>131</v>
      </c>
      <c r="C86" s="14">
        <f>SUM(C78:C85)</f>
        <v>30013</v>
      </c>
      <c r="D86" s="7"/>
      <c r="E86" s="15" t="s">
        <v>131</v>
      </c>
      <c r="F86" s="14">
        <f>SUM(F78:F85)</f>
        <v>0</v>
      </c>
      <c r="G86" s="10"/>
      <c r="H86" s="15" t="s">
        <v>131</v>
      </c>
      <c r="I86" s="14">
        <f>SUM(I78:I85)</f>
        <v>581</v>
      </c>
      <c r="J86" s="10"/>
      <c r="K86" s="15" t="s">
        <v>131</v>
      </c>
      <c r="L86" s="14">
        <f>SUM(L78:L85)</f>
        <v>2098.24</v>
      </c>
    </row>
    <row r="87" spans="1:12" ht="14.25">
      <c r="A87" s="30"/>
      <c r="B87" s="35"/>
      <c r="C87" s="37"/>
      <c r="D87" s="38"/>
      <c r="E87" s="39"/>
      <c r="F87" s="39"/>
      <c r="G87" s="34"/>
      <c r="H87" s="52"/>
      <c r="I87" s="52"/>
      <c r="J87" s="52"/>
      <c r="K87" s="35"/>
      <c r="L87" s="36"/>
    </row>
    <row r="88" spans="1:70" ht="15">
      <c r="A88" s="30"/>
      <c r="B88" s="81" t="s">
        <v>98</v>
      </c>
      <c r="C88" s="82">
        <v>4477</v>
      </c>
      <c r="D88" s="65"/>
      <c r="E88" s="47"/>
      <c r="F88" s="47"/>
      <c r="G88" s="66"/>
      <c r="H88" s="68"/>
      <c r="I88" s="68"/>
      <c r="J88" s="67"/>
      <c r="K88" s="68"/>
      <c r="L88" s="68"/>
      <c r="M88" s="20"/>
      <c r="N88" s="20"/>
      <c r="O88" s="20"/>
      <c r="P88" s="20"/>
      <c r="Q88" s="20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</row>
    <row r="89" spans="1:70" ht="15">
      <c r="A89" s="30"/>
      <c r="B89" s="81" t="s">
        <v>151</v>
      </c>
      <c r="C89" s="82">
        <v>1632</v>
      </c>
      <c r="D89" s="65"/>
      <c r="E89" s="47"/>
      <c r="F89" s="47"/>
      <c r="G89" s="66"/>
      <c r="H89" s="68"/>
      <c r="I89" s="68"/>
      <c r="J89" s="67"/>
      <c r="K89" s="68"/>
      <c r="L89" s="68"/>
      <c r="M89" s="20"/>
      <c r="N89" s="20"/>
      <c r="O89" s="20"/>
      <c r="P89" s="20"/>
      <c r="Q89" s="20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</row>
    <row r="90" spans="1:70" ht="15">
      <c r="A90" s="30"/>
      <c r="B90" s="81" t="s">
        <v>152</v>
      </c>
      <c r="C90" s="82">
        <v>1279</v>
      </c>
      <c r="D90" s="65"/>
      <c r="E90" s="47"/>
      <c r="F90" s="47"/>
      <c r="G90" s="66"/>
      <c r="H90" s="68"/>
      <c r="I90" s="68"/>
      <c r="J90" s="67"/>
      <c r="K90" s="68"/>
      <c r="L90" s="68"/>
      <c r="M90" s="20"/>
      <c r="N90" s="20"/>
      <c r="O90" s="20"/>
      <c r="P90" s="20"/>
      <c r="Q90" s="20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</row>
    <row r="91" spans="1:70" ht="15">
      <c r="A91" s="30"/>
      <c r="B91" s="81" t="s">
        <v>153</v>
      </c>
      <c r="C91" s="82">
        <v>1297</v>
      </c>
      <c r="D91" s="65"/>
      <c r="E91" s="47"/>
      <c r="F91" s="47"/>
      <c r="G91" s="66"/>
      <c r="H91" s="68"/>
      <c r="I91" s="68"/>
      <c r="J91" s="67"/>
      <c r="K91" s="68"/>
      <c r="L91" s="68"/>
      <c r="M91" s="20"/>
      <c r="N91" s="20"/>
      <c r="O91" s="20"/>
      <c r="P91" s="20"/>
      <c r="Q91" s="20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</row>
    <row r="92" spans="1:70" ht="15">
      <c r="A92" s="30"/>
      <c r="B92" s="81" t="s">
        <v>154</v>
      </c>
      <c r="C92" s="82">
        <v>1241</v>
      </c>
      <c r="D92" s="65"/>
      <c r="E92" s="47"/>
      <c r="F92" s="47"/>
      <c r="G92" s="66"/>
      <c r="H92" s="68"/>
      <c r="I92" s="68"/>
      <c r="J92" s="67"/>
      <c r="K92" s="68"/>
      <c r="L92" s="68"/>
      <c r="M92" s="20"/>
      <c r="N92" s="20"/>
      <c r="O92" s="20"/>
      <c r="P92" s="20"/>
      <c r="Q92" s="20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</row>
    <row r="93" spans="1:70" ht="15">
      <c r="A93" s="30"/>
      <c r="B93" s="81" t="s">
        <v>139</v>
      </c>
      <c r="C93" s="82">
        <v>1372</v>
      </c>
      <c r="D93" s="65"/>
      <c r="E93" s="47"/>
      <c r="F93" s="47"/>
      <c r="G93" s="66"/>
      <c r="H93" s="68"/>
      <c r="I93" s="68"/>
      <c r="J93" s="67"/>
      <c r="K93" s="68"/>
      <c r="L93" s="68"/>
      <c r="M93" s="20"/>
      <c r="N93" s="20"/>
      <c r="O93" s="20"/>
      <c r="P93" s="20"/>
      <c r="Q93" s="20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</row>
    <row r="94" spans="1:70" ht="15">
      <c r="A94" s="30"/>
      <c r="B94" s="81" t="s">
        <v>138</v>
      </c>
      <c r="C94" s="82">
        <v>994</v>
      </c>
      <c r="D94" s="65"/>
      <c r="E94" s="47"/>
      <c r="F94" s="47"/>
      <c r="G94" s="66"/>
      <c r="H94" s="68"/>
      <c r="I94" s="68"/>
      <c r="J94" s="67"/>
      <c r="K94" s="68"/>
      <c r="L94" s="68"/>
      <c r="M94" s="20"/>
      <c r="N94" s="20"/>
      <c r="O94" s="20"/>
      <c r="P94" s="20"/>
      <c r="Q94" s="20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</row>
    <row r="95" spans="1:70" ht="15">
      <c r="A95" s="71" t="s">
        <v>178</v>
      </c>
      <c r="B95" s="81" t="s">
        <v>134</v>
      </c>
      <c r="C95" s="82">
        <v>2192</v>
      </c>
      <c r="D95" s="65"/>
      <c r="E95" s="47"/>
      <c r="F95" s="47"/>
      <c r="G95" s="66"/>
      <c r="H95" s="68"/>
      <c r="I95" s="68"/>
      <c r="J95" s="67"/>
      <c r="K95" s="68"/>
      <c r="L95" s="68"/>
      <c r="M95" s="20">
        <v>21</v>
      </c>
      <c r="N95" s="20"/>
      <c r="O95" s="20"/>
      <c r="P95" s="20"/>
      <c r="Q95" s="20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</row>
    <row r="96" spans="1:70" ht="15">
      <c r="A96" s="30" t="s">
        <v>165</v>
      </c>
      <c r="B96" s="81" t="s">
        <v>135</v>
      </c>
      <c r="C96" s="82">
        <v>2340</v>
      </c>
      <c r="D96" s="65"/>
      <c r="E96" s="47"/>
      <c r="F96" s="47"/>
      <c r="G96" s="66"/>
      <c r="H96" s="68"/>
      <c r="I96" s="68"/>
      <c r="J96" s="67"/>
      <c r="K96" s="68"/>
      <c r="L96" s="68"/>
      <c r="M96" s="20">
        <v>22</v>
      </c>
      <c r="N96" s="20"/>
      <c r="O96" s="20"/>
      <c r="P96" s="20"/>
      <c r="Q96" s="20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</row>
    <row r="97" spans="1:70" ht="15">
      <c r="A97" s="30"/>
      <c r="B97" s="81" t="s">
        <v>99</v>
      </c>
      <c r="C97" s="82">
        <v>2054</v>
      </c>
      <c r="D97" s="65"/>
      <c r="E97" s="47"/>
      <c r="F97" s="47"/>
      <c r="G97" s="66"/>
      <c r="H97" s="68"/>
      <c r="I97" s="68"/>
      <c r="J97" s="67"/>
      <c r="K97" s="81" t="s">
        <v>129</v>
      </c>
      <c r="L97" s="83">
        <v>688.12</v>
      </c>
      <c r="M97" s="20"/>
      <c r="N97" s="20"/>
      <c r="O97" s="20"/>
      <c r="P97" s="20"/>
      <c r="Q97" s="20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</row>
    <row r="98" spans="1:70" ht="15">
      <c r="A98" s="30"/>
      <c r="B98" s="81" t="s">
        <v>100</v>
      </c>
      <c r="C98" s="82">
        <v>596</v>
      </c>
      <c r="D98" s="65"/>
      <c r="E98" s="47"/>
      <c r="F98" s="47"/>
      <c r="G98" s="66"/>
      <c r="H98" s="68"/>
      <c r="I98" s="68"/>
      <c r="J98" s="67"/>
      <c r="K98" s="81" t="s">
        <v>100</v>
      </c>
      <c r="L98" s="83">
        <v>272</v>
      </c>
      <c r="M98" s="20"/>
      <c r="N98" s="20"/>
      <c r="O98" s="20"/>
      <c r="P98" s="20"/>
      <c r="Q98" s="20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</row>
    <row r="99" spans="1:70" ht="15">
      <c r="A99" s="30"/>
      <c r="B99" s="46"/>
      <c r="C99" s="42"/>
      <c r="D99" s="65"/>
      <c r="E99" s="47"/>
      <c r="F99" s="47"/>
      <c r="G99" s="66"/>
      <c r="H99" s="68"/>
      <c r="I99" s="68"/>
      <c r="J99" s="67"/>
      <c r="K99" s="46" t="s">
        <v>130</v>
      </c>
      <c r="L99" s="43">
        <v>176.22</v>
      </c>
      <c r="M99" s="20"/>
      <c r="N99" s="20"/>
      <c r="O99" s="20"/>
      <c r="P99" s="20"/>
      <c r="Q99" s="20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</row>
    <row r="100" spans="1:70" ht="15">
      <c r="A100" s="30"/>
      <c r="B100" s="46"/>
      <c r="C100" s="42"/>
      <c r="D100" s="65"/>
      <c r="E100" s="47"/>
      <c r="F100" s="47"/>
      <c r="G100" s="66"/>
      <c r="H100" s="86" t="s">
        <v>159</v>
      </c>
      <c r="I100" s="86">
        <v>57</v>
      </c>
      <c r="J100" s="67"/>
      <c r="K100" s="46"/>
      <c r="L100" s="43"/>
      <c r="M100" s="20"/>
      <c r="N100" s="20"/>
      <c r="O100" s="20"/>
      <c r="P100" s="20"/>
      <c r="Q100" s="20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</row>
    <row r="101" spans="1:34" s="1" customFormat="1" ht="15">
      <c r="A101" s="31"/>
      <c r="B101" s="15" t="s">
        <v>131</v>
      </c>
      <c r="C101" s="14">
        <f>SUM(C88:C100)</f>
        <v>19474</v>
      </c>
      <c r="D101" s="7"/>
      <c r="E101" s="15" t="s">
        <v>131</v>
      </c>
      <c r="F101" s="14">
        <f>SUM(F88:F100)</f>
        <v>0</v>
      </c>
      <c r="G101" s="10"/>
      <c r="H101" s="15" t="s">
        <v>131</v>
      </c>
      <c r="I101" s="14">
        <f>SUM(I88:I100)</f>
        <v>57</v>
      </c>
      <c r="J101" s="10"/>
      <c r="K101" s="15" t="s">
        <v>131</v>
      </c>
      <c r="L101" s="14">
        <f>SUM(L88:L100)</f>
        <v>1136.34</v>
      </c>
      <c r="M101" s="16"/>
      <c r="N101" s="16"/>
      <c r="O101" s="16"/>
      <c r="P101" s="16"/>
      <c r="Q101" s="16"/>
      <c r="R101" s="4"/>
      <c r="S101" s="4"/>
      <c r="T101" s="4"/>
      <c r="U101" s="4"/>
      <c r="V101" s="4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</row>
    <row r="102" spans="1:32" ht="15">
      <c r="A102" s="30"/>
      <c r="B102" s="74"/>
      <c r="C102" s="32"/>
      <c r="D102" s="33"/>
      <c r="E102" s="34"/>
      <c r="F102" s="34"/>
      <c r="G102" s="33"/>
      <c r="H102" s="52"/>
      <c r="I102" s="52"/>
      <c r="J102" s="33"/>
      <c r="K102" s="35"/>
      <c r="L102" s="36"/>
      <c r="M102" s="9"/>
      <c r="N102" s="9"/>
      <c r="O102" s="9"/>
      <c r="P102" s="9"/>
      <c r="Q102" s="9"/>
      <c r="R102" s="2"/>
      <c r="S102" s="2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70" ht="15">
      <c r="A103" s="30"/>
      <c r="B103" s="81" t="s">
        <v>65</v>
      </c>
      <c r="C103" s="82">
        <v>1357</v>
      </c>
      <c r="D103" s="65"/>
      <c r="E103" s="44"/>
      <c r="F103" s="45"/>
      <c r="G103" s="66"/>
      <c r="H103" s="81" t="s">
        <v>65</v>
      </c>
      <c r="I103" s="83">
        <v>34</v>
      </c>
      <c r="J103" s="67"/>
      <c r="K103" s="81" t="s">
        <v>65</v>
      </c>
      <c r="L103" s="86">
        <v>566</v>
      </c>
      <c r="M103" s="9"/>
      <c r="N103" s="9"/>
      <c r="O103" s="9"/>
      <c r="P103" s="9"/>
      <c r="Q103" s="9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</row>
    <row r="104" spans="1:70" ht="15">
      <c r="A104" s="30"/>
      <c r="B104" s="46" t="s">
        <v>163</v>
      </c>
      <c r="C104" s="42">
        <v>11290</v>
      </c>
      <c r="D104" s="65"/>
      <c r="E104" s="47"/>
      <c r="F104" s="47"/>
      <c r="G104" s="66"/>
      <c r="H104" s="46" t="s">
        <v>66</v>
      </c>
      <c r="I104" s="43">
        <v>745</v>
      </c>
      <c r="J104" s="67"/>
      <c r="K104" s="46" t="s">
        <v>66</v>
      </c>
      <c r="L104" s="67">
        <v>1178.15</v>
      </c>
      <c r="M104" s="9">
        <v>22</v>
      </c>
      <c r="N104" s="9"/>
      <c r="O104" s="9"/>
      <c r="P104" s="9"/>
      <c r="Q104" s="9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</row>
    <row r="105" spans="1:70" ht="15">
      <c r="A105" s="71" t="s">
        <v>179</v>
      </c>
      <c r="B105" s="81" t="s">
        <v>149</v>
      </c>
      <c r="C105" s="82">
        <v>2633</v>
      </c>
      <c r="D105" s="65"/>
      <c r="E105" s="47"/>
      <c r="F105" s="47"/>
      <c r="G105" s="66"/>
      <c r="H105" s="84" t="s">
        <v>149</v>
      </c>
      <c r="I105" s="85">
        <v>617</v>
      </c>
      <c r="J105" s="67"/>
      <c r="K105" s="84" t="s">
        <v>149</v>
      </c>
      <c r="L105" s="86">
        <v>681</v>
      </c>
      <c r="M105" s="9"/>
      <c r="N105" s="9"/>
      <c r="O105" s="9"/>
      <c r="P105" s="9"/>
      <c r="Q105" s="9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</row>
    <row r="106" spans="1:30" ht="15">
      <c r="A106" s="30" t="s">
        <v>166</v>
      </c>
      <c r="B106" s="46"/>
      <c r="C106" s="42"/>
      <c r="D106" s="65"/>
      <c r="E106" s="47"/>
      <c r="F106" s="47"/>
      <c r="G106" s="66"/>
      <c r="H106" s="67"/>
      <c r="I106" s="67"/>
      <c r="J106" s="67"/>
      <c r="K106" s="46" t="s">
        <v>127</v>
      </c>
      <c r="L106" s="43">
        <v>6097</v>
      </c>
      <c r="M106" s="9"/>
      <c r="N106" s="9"/>
      <c r="O106" s="9"/>
      <c r="P106" s="9"/>
      <c r="Q106" s="9"/>
      <c r="R106" s="2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4" s="1" customFormat="1" ht="15">
      <c r="A107" s="31"/>
      <c r="B107" s="15" t="s">
        <v>131</v>
      </c>
      <c r="C107" s="14">
        <f>SUM(C103:C106)</f>
        <v>15280</v>
      </c>
      <c r="D107" s="7"/>
      <c r="E107" s="15" t="s">
        <v>131</v>
      </c>
      <c r="F107" s="14">
        <f>SUM(F103:F106)</f>
        <v>0</v>
      </c>
      <c r="G107" s="10"/>
      <c r="H107" s="15" t="s">
        <v>131</v>
      </c>
      <c r="I107" s="14">
        <f>SUM(I103:I106)</f>
        <v>1396</v>
      </c>
      <c r="J107" s="10"/>
      <c r="K107" s="15" t="s">
        <v>131</v>
      </c>
      <c r="L107" s="14">
        <f>SUM(L103:L106)</f>
        <v>8522.15</v>
      </c>
      <c r="M107" s="16"/>
      <c r="N107" s="16"/>
      <c r="O107" s="16"/>
      <c r="P107" s="16"/>
      <c r="Q107" s="16"/>
      <c r="R107" s="4"/>
      <c r="S107" s="4"/>
      <c r="T107" s="4"/>
      <c r="U107" s="4"/>
      <c r="V107" s="4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</row>
    <row r="108" spans="1:32" ht="15.75" customHeight="1">
      <c r="A108" s="30"/>
      <c r="B108" s="74"/>
      <c r="C108" s="32"/>
      <c r="D108" s="33"/>
      <c r="E108" s="34"/>
      <c r="F108" s="34"/>
      <c r="G108" s="33"/>
      <c r="H108" s="52"/>
      <c r="I108" s="52"/>
      <c r="J108" s="33"/>
      <c r="K108" s="35"/>
      <c r="L108" s="36"/>
      <c r="M108" s="9"/>
      <c r="N108" s="9"/>
      <c r="O108" s="9"/>
      <c r="P108" s="9"/>
      <c r="Q108" s="9"/>
      <c r="R108" s="2"/>
      <c r="S108" s="2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2" ht="15">
      <c r="A109" s="30"/>
      <c r="B109" s="81" t="s">
        <v>17</v>
      </c>
      <c r="C109" s="82">
        <v>4739</v>
      </c>
      <c r="D109" s="65"/>
      <c r="E109" s="47"/>
      <c r="F109" s="47"/>
      <c r="G109" s="66"/>
      <c r="H109" s="81" t="s">
        <v>17</v>
      </c>
      <c r="I109" s="83">
        <v>12</v>
      </c>
      <c r="J109" s="67"/>
      <c r="K109" s="81" t="s">
        <v>17</v>
      </c>
      <c r="L109" s="83">
        <v>965.3</v>
      </c>
      <c r="M109" s="9"/>
      <c r="N109" s="9"/>
      <c r="O109" s="9"/>
      <c r="P109" s="9"/>
      <c r="Q109" s="9"/>
      <c r="R109" s="2"/>
      <c r="S109" s="2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1:32" ht="15">
      <c r="A110" s="30"/>
      <c r="B110" s="81" t="s">
        <v>148</v>
      </c>
      <c r="C110" s="82">
        <v>566</v>
      </c>
      <c r="D110" s="65"/>
      <c r="E110" s="47"/>
      <c r="F110" s="47"/>
      <c r="G110" s="66"/>
      <c r="H110" s="46"/>
      <c r="I110" s="43"/>
      <c r="J110" s="67"/>
      <c r="K110" s="46"/>
      <c r="L110" s="43"/>
      <c r="M110" s="9"/>
      <c r="N110" s="9"/>
      <c r="O110" s="9"/>
      <c r="P110" s="9"/>
      <c r="Q110" s="9"/>
      <c r="R110" s="2"/>
      <c r="S110" s="2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1:12" ht="14.25">
      <c r="A111" s="30"/>
      <c r="B111" s="81" t="s">
        <v>42</v>
      </c>
      <c r="C111" s="82">
        <v>5114</v>
      </c>
      <c r="D111" s="65"/>
      <c r="E111" s="90" t="s">
        <v>42</v>
      </c>
      <c r="F111" s="91">
        <v>2208</v>
      </c>
      <c r="G111" s="66"/>
      <c r="H111" s="81" t="s">
        <v>42</v>
      </c>
      <c r="I111" s="83">
        <v>1095</v>
      </c>
      <c r="J111" s="68"/>
      <c r="K111" s="44"/>
      <c r="L111" s="45"/>
    </row>
    <row r="112" spans="1:32" ht="15">
      <c r="A112" s="71" t="s">
        <v>180</v>
      </c>
      <c r="B112" s="81" t="s">
        <v>18</v>
      </c>
      <c r="C112" s="82">
        <v>19588</v>
      </c>
      <c r="D112" s="65"/>
      <c r="E112" s="81" t="s">
        <v>18</v>
      </c>
      <c r="F112" s="83">
        <v>8548</v>
      </c>
      <c r="G112" s="66"/>
      <c r="H112" s="81" t="s">
        <v>18</v>
      </c>
      <c r="I112" s="83">
        <v>6143</v>
      </c>
      <c r="J112" s="68"/>
      <c r="K112" s="68"/>
      <c r="L112" s="67"/>
      <c r="M112" s="9">
        <v>22</v>
      </c>
      <c r="N112" s="9"/>
      <c r="O112" s="9"/>
      <c r="P112" s="9"/>
      <c r="Q112" s="9"/>
      <c r="R112" s="2"/>
      <c r="S112" s="2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pans="1:32" ht="15">
      <c r="A113" s="30" t="s">
        <v>167</v>
      </c>
      <c r="B113" s="81" t="s">
        <v>144</v>
      </c>
      <c r="C113" s="82">
        <v>1693</v>
      </c>
      <c r="D113" s="65"/>
      <c r="E113" s="46"/>
      <c r="F113" s="43"/>
      <c r="G113" s="66"/>
      <c r="H113" s="46"/>
      <c r="I113" s="43"/>
      <c r="J113" s="68"/>
      <c r="K113" s="68"/>
      <c r="L113" s="67"/>
      <c r="M113" s="9"/>
      <c r="N113" s="9"/>
      <c r="O113" s="9"/>
      <c r="P113" s="9"/>
      <c r="Q113" s="9"/>
      <c r="R113" s="2"/>
      <c r="S113" s="2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1:12" ht="14.25">
      <c r="A114" s="30"/>
      <c r="B114" s="81" t="s">
        <v>44</v>
      </c>
      <c r="C114" s="82">
        <v>2184</v>
      </c>
      <c r="D114" s="65"/>
      <c r="E114" s="47"/>
      <c r="F114" s="47"/>
      <c r="G114" s="66"/>
      <c r="H114" s="84" t="s">
        <v>44</v>
      </c>
      <c r="I114" s="86">
        <v>16</v>
      </c>
      <c r="J114" s="68"/>
      <c r="K114" s="86" t="s">
        <v>44</v>
      </c>
      <c r="L114" s="86">
        <v>707</v>
      </c>
    </row>
    <row r="115" spans="1:12" ht="14.25">
      <c r="A115" s="30"/>
      <c r="B115" s="81" t="s">
        <v>57</v>
      </c>
      <c r="C115" s="82">
        <v>2692</v>
      </c>
      <c r="D115" s="65"/>
      <c r="E115" s="47"/>
      <c r="F115" s="47"/>
      <c r="G115" s="66"/>
      <c r="H115" s="81" t="s">
        <v>57</v>
      </c>
      <c r="I115" s="83">
        <v>1</v>
      </c>
      <c r="J115" s="68"/>
      <c r="K115" s="81" t="s">
        <v>57</v>
      </c>
      <c r="L115" s="86">
        <v>461</v>
      </c>
    </row>
    <row r="116" spans="1:12" ht="409.5">
      <c r="A116" s="30"/>
      <c r="B116" s="68"/>
      <c r="C116" s="68"/>
      <c r="D116" s="68"/>
      <c r="E116" s="68"/>
      <c r="F116" s="68"/>
      <c r="G116" s="68"/>
      <c r="H116" s="81" t="s">
        <v>121</v>
      </c>
      <c r="I116" s="83">
        <v>58</v>
      </c>
      <c r="J116" s="68"/>
      <c r="K116" s="68"/>
      <c r="L116" s="68"/>
    </row>
    <row r="117" spans="1:12" ht="409.5">
      <c r="A117" s="30"/>
      <c r="B117" s="68"/>
      <c r="C117" s="68"/>
      <c r="D117" s="68"/>
      <c r="E117" s="68"/>
      <c r="F117" s="68"/>
      <c r="G117" s="68"/>
      <c r="H117" s="46"/>
      <c r="I117" s="43"/>
      <c r="J117" s="68"/>
      <c r="K117" s="86" t="s">
        <v>161</v>
      </c>
      <c r="L117" s="86">
        <v>911.2</v>
      </c>
    </row>
    <row r="118" spans="1:34" s="1" customFormat="1" ht="15">
      <c r="A118" s="31"/>
      <c r="B118" s="15" t="s">
        <v>131</v>
      </c>
      <c r="C118" s="14">
        <f>SUM(C109:C117)</f>
        <v>36576</v>
      </c>
      <c r="D118" s="7"/>
      <c r="E118" s="15" t="s">
        <v>131</v>
      </c>
      <c r="F118" s="14">
        <f>SUM(F109:F117)</f>
        <v>10756</v>
      </c>
      <c r="G118" s="10"/>
      <c r="H118" s="15" t="s">
        <v>131</v>
      </c>
      <c r="I118" s="14">
        <f>SUM(I109:I117)</f>
        <v>7325</v>
      </c>
      <c r="J118" s="10"/>
      <c r="K118" s="15" t="s">
        <v>131</v>
      </c>
      <c r="L118" s="14">
        <f>SUM(L109:L117)</f>
        <v>3044.5</v>
      </c>
      <c r="M118" s="16"/>
      <c r="N118" s="16"/>
      <c r="O118" s="16"/>
      <c r="P118" s="16"/>
      <c r="Q118" s="16"/>
      <c r="R118" s="4"/>
      <c r="S118" s="4"/>
      <c r="T118" s="4"/>
      <c r="U118" s="4"/>
      <c r="V118" s="4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</row>
    <row r="119" spans="1:34" s="1" customFormat="1" ht="15">
      <c r="A119" s="30"/>
      <c r="B119" s="41"/>
      <c r="C119" s="40"/>
      <c r="D119" s="38"/>
      <c r="E119" s="41"/>
      <c r="F119" s="40"/>
      <c r="G119" s="34"/>
      <c r="H119" s="41"/>
      <c r="I119" s="40"/>
      <c r="J119" s="34"/>
      <c r="K119" s="41"/>
      <c r="L119" s="40"/>
      <c r="M119" s="16"/>
      <c r="N119" s="9" t="s">
        <v>205</v>
      </c>
      <c r="O119" s="9"/>
      <c r="P119" s="9"/>
      <c r="Q119" s="9"/>
      <c r="R119" s="4"/>
      <c r="S119" s="4"/>
      <c r="T119" s="4"/>
      <c r="U119" s="4"/>
      <c r="V119" s="4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</row>
    <row r="120" spans="1:17" ht="409.5">
      <c r="A120" s="30"/>
      <c r="B120" s="11" t="s">
        <v>95</v>
      </c>
      <c r="C120" s="42">
        <v>18395</v>
      </c>
      <c r="D120" s="65"/>
      <c r="E120" s="47"/>
      <c r="F120" s="47"/>
      <c r="G120" s="66"/>
      <c r="H120" s="46" t="s">
        <v>117</v>
      </c>
      <c r="I120" s="43">
        <v>4697</v>
      </c>
      <c r="J120" s="67"/>
      <c r="K120" s="46" t="s">
        <v>95</v>
      </c>
      <c r="L120" s="43">
        <v>2560</v>
      </c>
      <c r="N120" s="114" t="s">
        <v>196</v>
      </c>
      <c r="O120" s="114"/>
      <c r="P120" s="9"/>
      <c r="Q120" s="9"/>
    </row>
    <row r="121" spans="1:34" s="1" customFormat="1" ht="15">
      <c r="A121" s="71" t="s">
        <v>181</v>
      </c>
      <c r="B121" s="11" t="s">
        <v>96</v>
      </c>
      <c r="C121" s="42">
        <v>25626</v>
      </c>
      <c r="D121" s="65"/>
      <c r="E121" s="47"/>
      <c r="F121" s="47"/>
      <c r="G121" s="66"/>
      <c r="H121" s="46" t="s">
        <v>118</v>
      </c>
      <c r="I121" s="43">
        <v>2867</v>
      </c>
      <c r="J121" s="68"/>
      <c r="K121" s="46" t="s">
        <v>96</v>
      </c>
      <c r="L121" s="43">
        <v>486.45</v>
      </c>
      <c r="M121" s="16"/>
      <c r="N121" s="9" t="s">
        <v>197</v>
      </c>
      <c r="O121" s="9" t="s">
        <v>198</v>
      </c>
      <c r="P121" s="9" t="s">
        <v>199</v>
      </c>
      <c r="Q121" s="9" t="s">
        <v>200</v>
      </c>
      <c r="R121" s="4"/>
      <c r="S121" s="4"/>
      <c r="T121" s="4"/>
      <c r="U121" s="4"/>
      <c r="V121" s="4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</row>
    <row r="122" spans="1:34" s="1" customFormat="1" ht="15">
      <c r="A122" s="30" t="s">
        <v>168</v>
      </c>
      <c r="B122" s="15" t="s">
        <v>131</v>
      </c>
      <c r="C122" s="14">
        <f>SUM(C120:C121)</f>
        <v>44021</v>
      </c>
      <c r="D122" s="7"/>
      <c r="E122" s="15" t="s">
        <v>131</v>
      </c>
      <c r="F122" s="14">
        <f>SUM(F120:F121)</f>
        <v>0</v>
      </c>
      <c r="G122" s="10"/>
      <c r="H122" s="15" t="s">
        <v>131</v>
      </c>
      <c r="I122" s="14">
        <f>SUM(I120:I121)</f>
        <v>7564</v>
      </c>
      <c r="J122" s="10"/>
      <c r="K122" s="15" t="s">
        <v>131</v>
      </c>
      <c r="L122" s="14">
        <f>SUM(L120:L121)</f>
        <v>3046.45</v>
      </c>
      <c r="M122" s="16"/>
      <c r="N122" s="115">
        <f>SUM(C80+C82+C85+C101+C103+C105+C118)</f>
        <v>69876</v>
      </c>
      <c r="O122" s="115">
        <f>SUM(F111+F112)</f>
        <v>10756</v>
      </c>
      <c r="P122" s="115">
        <f>SUM(I80+I100+I103+I105+I118)</f>
        <v>8046</v>
      </c>
      <c r="Q122" s="115">
        <f>SUM(L80+L82+L85+L97+L98+L103+L105+L109+L114+L115+L117)</f>
        <v>6369.849999999999</v>
      </c>
      <c r="R122" s="4"/>
      <c r="S122" s="4"/>
      <c r="T122" s="4"/>
      <c r="U122" s="4"/>
      <c r="V122" s="4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</row>
    <row r="123" spans="1:34" s="1" customFormat="1" ht="15">
      <c r="A123" s="30"/>
      <c r="B123" s="41"/>
      <c r="C123" s="40"/>
      <c r="D123" s="38"/>
      <c r="E123" s="41"/>
      <c r="F123" s="40"/>
      <c r="G123" s="34"/>
      <c r="H123" s="41"/>
      <c r="I123" s="40"/>
      <c r="J123" s="34"/>
      <c r="K123" s="41"/>
      <c r="L123" s="40"/>
      <c r="M123" s="16"/>
      <c r="N123" s="20" t="s">
        <v>202</v>
      </c>
      <c r="O123" s="20"/>
      <c r="P123" s="20"/>
      <c r="Q123" s="20"/>
      <c r="R123" s="4"/>
      <c r="S123" s="4"/>
      <c r="T123" s="4"/>
      <c r="U123" s="4"/>
      <c r="V123" s="4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</row>
    <row r="124" spans="1:70" ht="15">
      <c r="A124" s="30"/>
      <c r="B124" s="11" t="s">
        <v>104</v>
      </c>
      <c r="C124" s="42">
        <v>2112</v>
      </c>
      <c r="D124" s="65"/>
      <c r="E124" s="47"/>
      <c r="F124" s="47"/>
      <c r="G124" s="66"/>
      <c r="H124" s="67"/>
      <c r="I124" s="67"/>
      <c r="J124" s="67"/>
      <c r="K124" s="46" t="s">
        <v>104</v>
      </c>
      <c r="L124" s="43">
        <v>420.07</v>
      </c>
      <c r="M124" s="20"/>
      <c r="N124" s="113">
        <f>SUM(C78+C79+C81+C83+C84+C104+C120+C121)</f>
        <v>75488</v>
      </c>
      <c r="O124" s="113"/>
      <c r="P124" s="113">
        <f>SUM(I84+I104+I120+I121)</f>
        <v>8877</v>
      </c>
      <c r="Q124" s="113">
        <f>SUM(L83+L84+L99+L104+L106+L120+L121)</f>
        <v>11477.830000000002</v>
      </c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</row>
    <row r="125" spans="1:70" ht="15">
      <c r="A125" s="30"/>
      <c r="B125" s="11" t="s">
        <v>105</v>
      </c>
      <c r="C125" s="42">
        <v>1226</v>
      </c>
      <c r="D125" s="65"/>
      <c r="E125" s="47"/>
      <c r="F125" s="47"/>
      <c r="G125" s="66"/>
      <c r="H125" s="67"/>
      <c r="I125" s="67"/>
      <c r="J125" s="67"/>
      <c r="K125" s="46" t="s">
        <v>105</v>
      </c>
      <c r="L125" s="43">
        <v>745.86</v>
      </c>
      <c r="M125" s="9"/>
      <c r="N125" s="9"/>
      <c r="O125" s="9"/>
      <c r="P125" s="9"/>
      <c r="Q125" s="9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</row>
    <row r="126" spans="1:30" ht="15">
      <c r="A126" s="71" t="s">
        <v>182</v>
      </c>
      <c r="B126" s="11" t="s">
        <v>125</v>
      </c>
      <c r="C126" s="42">
        <v>2296</v>
      </c>
      <c r="D126" s="65"/>
      <c r="E126" s="47"/>
      <c r="F126" s="47"/>
      <c r="G126" s="66"/>
      <c r="H126" s="67"/>
      <c r="I126" s="67"/>
      <c r="J126" s="67"/>
      <c r="K126" s="46" t="s">
        <v>125</v>
      </c>
      <c r="L126" s="43">
        <v>653.36</v>
      </c>
      <c r="M126" s="9"/>
      <c r="N126" s="9"/>
      <c r="O126" s="9"/>
      <c r="P126" s="9"/>
      <c r="Q126" s="9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ht="15">
      <c r="A127" s="30" t="s">
        <v>164</v>
      </c>
      <c r="B127" s="11" t="s">
        <v>103</v>
      </c>
      <c r="C127" s="42">
        <v>2784</v>
      </c>
      <c r="D127" s="65"/>
      <c r="E127" s="47"/>
      <c r="F127" s="47"/>
      <c r="G127" s="66"/>
      <c r="H127" s="67"/>
      <c r="I127" s="67"/>
      <c r="J127" s="67"/>
      <c r="K127" s="68"/>
      <c r="L127" s="68"/>
      <c r="M127" s="9"/>
      <c r="N127" s="9"/>
      <c r="O127" s="9"/>
      <c r="P127" s="9"/>
      <c r="Q127" s="9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70" ht="15">
      <c r="A128" s="30"/>
      <c r="B128" s="11" t="s">
        <v>106</v>
      </c>
      <c r="C128" s="42">
        <v>2800</v>
      </c>
      <c r="D128" s="65"/>
      <c r="E128" s="47"/>
      <c r="F128" s="47"/>
      <c r="G128" s="66"/>
      <c r="H128" s="67"/>
      <c r="I128" s="67"/>
      <c r="J128" s="67"/>
      <c r="K128" s="46" t="s">
        <v>106</v>
      </c>
      <c r="L128" s="43">
        <v>813.35</v>
      </c>
      <c r="M128" s="9"/>
      <c r="N128" s="9"/>
      <c r="O128" s="9"/>
      <c r="P128" s="9"/>
      <c r="Q128" s="9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</row>
    <row r="129" spans="1:30" ht="15">
      <c r="A129" s="30"/>
      <c r="B129" s="11" t="s">
        <v>107</v>
      </c>
      <c r="C129" s="42">
        <v>1887</v>
      </c>
      <c r="D129" s="65"/>
      <c r="E129" s="47"/>
      <c r="F129" s="47"/>
      <c r="G129" s="66"/>
      <c r="H129" s="46" t="s">
        <v>107</v>
      </c>
      <c r="I129" s="43">
        <v>571</v>
      </c>
      <c r="J129" s="67"/>
      <c r="K129" s="46" t="s">
        <v>107</v>
      </c>
      <c r="L129" s="68">
        <v>954.89</v>
      </c>
      <c r="M129" s="9"/>
      <c r="N129" s="9"/>
      <c r="O129" s="9"/>
      <c r="P129" s="9"/>
      <c r="Q129" s="9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ht="15">
      <c r="A130" s="31"/>
      <c r="B130" s="11" t="s">
        <v>108</v>
      </c>
      <c r="C130" s="42">
        <v>3785</v>
      </c>
      <c r="D130" s="65"/>
      <c r="E130" s="47"/>
      <c r="F130" s="47"/>
      <c r="G130" s="66"/>
      <c r="H130" s="68"/>
      <c r="I130" s="68"/>
      <c r="J130" s="67"/>
      <c r="K130" s="46" t="s">
        <v>108</v>
      </c>
      <c r="L130" s="43">
        <v>1087.47</v>
      </c>
      <c r="M130" s="9"/>
      <c r="N130" s="9"/>
      <c r="O130" s="9"/>
      <c r="P130" s="9"/>
      <c r="Q130" s="9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70" ht="15">
      <c r="A131" s="30"/>
      <c r="B131" s="15" t="s">
        <v>131</v>
      </c>
      <c r="C131" s="64">
        <f>SUM(C124:C130)</f>
        <v>16890</v>
      </c>
      <c r="D131" s="65"/>
      <c r="E131" s="44" t="s">
        <v>131</v>
      </c>
      <c r="F131" s="64">
        <f>SUM(F124:F130)</f>
        <v>0</v>
      </c>
      <c r="G131" s="66"/>
      <c r="H131" s="44" t="s">
        <v>131</v>
      </c>
      <c r="I131" s="64">
        <f>SUM(I124:I130)</f>
        <v>571</v>
      </c>
      <c r="J131" s="66"/>
      <c r="K131" s="44" t="s">
        <v>131</v>
      </c>
      <c r="L131" s="64">
        <f>SUM(L124:L130)</f>
        <v>4675</v>
      </c>
      <c r="M131" s="20"/>
      <c r="N131" s="20"/>
      <c r="O131" s="20"/>
      <c r="P131" s="20"/>
      <c r="Q131" s="20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</row>
    <row r="132" spans="1:34" s="1" customFormat="1" ht="15">
      <c r="A132" s="30"/>
      <c r="B132" s="35"/>
      <c r="C132" s="37"/>
      <c r="D132" s="38"/>
      <c r="E132" s="39"/>
      <c r="F132" s="39"/>
      <c r="G132" s="34"/>
      <c r="H132" s="52"/>
      <c r="I132" s="52"/>
      <c r="J132" s="54"/>
      <c r="K132" s="35"/>
      <c r="L132" s="36"/>
      <c r="M132" s="16"/>
      <c r="N132" s="16"/>
      <c r="O132" s="16"/>
      <c r="P132" s="16"/>
      <c r="Q132" s="16"/>
      <c r="R132" s="4"/>
      <c r="S132" s="4"/>
      <c r="T132" s="4"/>
      <c r="U132" s="4"/>
      <c r="V132" s="4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</row>
    <row r="133" spans="1:30" ht="15">
      <c r="A133" s="30"/>
      <c r="B133" s="46" t="s">
        <v>101</v>
      </c>
      <c r="C133" s="42">
        <v>31862</v>
      </c>
      <c r="D133" s="65"/>
      <c r="E133" s="47"/>
      <c r="F133" s="47"/>
      <c r="G133" s="66"/>
      <c r="H133" s="46" t="s">
        <v>101</v>
      </c>
      <c r="I133" s="43">
        <v>2066</v>
      </c>
      <c r="J133" s="67"/>
      <c r="K133" s="46" t="s">
        <v>101</v>
      </c>
      <c r="L133" s="43">
        <v>3611.57</v>
      </c>
      <c r="M133" s="9"/>
      <c r="N133" s="9"/>
      <c r="O133" s="9"/>
      <c r="P133" s="9"/>
      <c r="Q133" s="9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1:70" ht="15">
      <c r="A134" s="30"/>
      <c r="B134" s="46" t="s">
        <v>155</v>
      </c>
      <c r="C134" s="42">
        <v>1700</v>
      </c>
      <c r="D134" s="65"/>
      <c r="E134" s="47"/>
      <c r="F134" s="47"/>
      <c r="G134" s="66"/>
      <c r="H134" s="46"/>
      <c r="I134" s="43"/>
      <c r="J134" s="67"/>
      <c r="K134" s="46"/>
      <c r="L134" s="43"/>
      <c r="M134" s="9"/>
      <c r="N134" s="9"/>
      <c r="O134" s="9"/>
      <c r="P134" s="9"/>
      <c r="Q134" s="9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</row>
    <row r="135" spans="1:70" ht="15">
      <c r="A135" s="30"/>
      <c r="B135" s="46" t="s">
        <v>102</v>
      </c>
      <c r="C135" s="42">
        <v>1147</v>
      </c>
      <c r="D135" s="65"/>
      <c r="E135" s="47"/>
      <c r="F135" s="47"/>
      <c r="G135" s="66"/>
      <c r="H135" s="68"/>
      <c r="I135" s="68"/>
      <c r="J135" s="67"/>
      <c r="K135" s="68"/>
      <c r="L135" s="68"/>
      <c r="M135" s="9"/>
      <c r="N135" s="9"/>
      <c r="O135" s="9"/>
      <c r="P135" s="9"/>
      <c r="Q135" s="9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</row>
    <row r="136" spans="1:70" ht="15">
      <c r="A136" s="30"/>
      <c r="B136" s="46" t="s">
        <v>91</v>
      </c>
      <c r="C136" s="42">
        <v>7525</v>
      </c>
      <c r="D136" s="65"/>
      <c r="E136" s="47"/>
      <c r="F136" s="47"/>
      <c r="G136" s="66"/>
      <c r="H136" s="68"/>
      <c r="I136" s="68"/>
      <c r="J136" s="67"/>
      <c r="K136" s="46" t="s">
        <v>91</v>
      </c>
      <c r="L136" s="43">
        <v>430</v>
      </c>
      <c r="M136" s="9"/>
      <c r="N136" s="9"/>
      <c r="O136" s="9"/>
      <c r="P136" s="9"/>
      <c r="Q136" s="9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</row>
    <row r="137" spans="1:70" ht="15">
      <c r="A137" s="30"/>
      <c r="B137" s="46" t="s">
        <v>156</v>
      </c>
      <c r="C137" s="42">
        <v>649</v>
      </c>
      <c r="D137" s="65"/>
      <c r="E137" s="47"/>
      <c r="F137" s="47"/>
      <c r="G137" s="66"/>
      <c r="H137" s="68"/>
      <c r="I137" s="68"/>
      <c r="J137" s="67"/>
      <c r="K137" s="46"/>
      <c r="L137" s="43"/>
      <c r="M137" s="20"/>
      <c r="N137" s="20"/>
      <c r="O137" s="20"/>
      <c r="P137" s="20"/>
      <c r="Q137" s="20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</row>
    <row r="138" spans="1:70" ht="15">
      <c r="A138" s="71" t="s">
        <v>183</v>
      </c>
      <c r="B138" s="46" t="s">
        <v>157</v>
      </c>
      <c r="C138" s="42">
        <v>4229</v>
      </c>
      <c r="D138" s="65"/>
      <c r="E138" s="47"/>
      <c r="F138" s="47"/>
      <c r="G138" s="66"/>
      <c r="H138" s="68"/>
      <c r="I138" s="68"/>
      <c r="J138" s="67"/>
      <c r="K138" s="46"/>
      <c r="L138" s="43"/>
      <c r="M138" s="20"/>
      <c r="N138" s="20"/>
      <c r="O138" s="20"/>
      <c r="P138" s="20"/>
      <c r="Q138" s="20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</row>
    <row r="139" spans="1:70" ht="15">
      <c r="A139" s="30" t="s">
        <v>165</v>
      </c>
      <c r="B139" s="46" t="s">
        <v>90</v>
      </c>
      <c r="C139" s="42">
        <v>3335</v>
      </c>
      <c r="D139" s="65"/>
      <c r="E139" s="47"/>
      <c r="F139" s="47"/>
      <c r="G139" s="66"/>
      <c r="H139" s="46" t="s">
        <v>90</v>
      </c>
      <c r="I139" s="43">
        <v>157</v>
      </c>
      <c r="J139" s="67"/>
      <c r="K139" s="67"/>
      <c r="L139" s="67"/>
      <c r="M139" s="20"/>
      <c r="N139" s="20"/>
      <c r="O139" s="20"/>
      <c r="P139" s="20"/>
      <c r="Q139" s="20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</row>
    <row r="140" spans="1:12" ht="409.5">
      <c r="A140" s="30"/>
      <c r="B140" s="15" t="s">
        <v>131</v>
      </c>
      <c r="C140" s="14">
        <f>SUM(C133:C139)</f>
        <v>50447</v>
      </c>
      <c r="D140" s="7"/>
      <c r="E140" s="15" t="s">
        <v>131</v>
      </c>
      <c r="F140" s="14">
        <f>SUM(F133:F139)</f>
        <v>0</v>
      </c>
      <c r="G140" s="10"/>
      <c r="H140" s="15" t="s">
        <v>131</v>
      </c>
      <c r="I140" s="14">
        <f>SUM(I133:I139)</f>
        <v>2223</v>
      </c>
      <c r="J140" s="10"/>
      <c r="K140" s="15" t="s">
        <v>131</v>
      </c>
      <c r="L140" s="14">
        <f>SUM(L133:L139)</f>
        <v>4041.57</v>
      </c>
    </row>
    <row r="141" spans="1:70" ht="15">
      <c r="A141" s="30"/>
      <c r="B141" s="35"/>
      <c r="C141" s="37"/>
      <c r="D141" s="38"/>
      <c r="E141" s="39"/>
      <c r="F141" s="39"/>
      <c r="G141" s="34"/>
      <c r="H141" s="35"/>
      <c r="I141" s="36"/>
      <c r="J141" s="54"/>
      <c r="K141" s="54"/>
      <c r="L141" s="54"/>
      <c r="M141" s="20"/>
      <c r="N141" s="20"/>
      <c r="O141" s="20"/>
      <c r="P141" s="20"/>
      <c r="Q141" s="20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</row>
    <row r="142" spans="1:70" ht="15">
      <c r="A142" s="30"/>
      <c r="B142" s="75" t="s">
        <v>92</v>
      </c>
      <c r="C142" s="77">
        <v>14664</v>
      </c>
      <c r="D142" s="7"/>
      <c r="E142" s="17"/>
      <c r="F142" s="17"/>
      <c r="G142" s="10"/>
      <c r="H142" s="75" t="s">
        <v>92</v>
      </c>
      <c r="I142" s="80">
        <v>1307</v>
      </c>
      <c r="J142" s="19"/>
      <c r="K142" s="19"/>
      <c r="L142" s="19"/>
      <c r="M142" s="20"/>
      <c r="N142" s="20"/>
      <c r="O142" s="20"/>
      <c r="P142" s="20"/>
      <c r="Q142" s="20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</row>
    <row r="143" spans="1:70" ht="15">
      <c r="A143" s="71" t="s">
        <v>184</v>
      </c>
      <c r="B143" s="78" t="s">
        <v>93</v>
      </c>
      <c r="C143" s="76">
        <v>10264</v>
      </c>
      <c r="D143" s="65"/>
      <c r="E143" s="47"/>
      <c r="F143" s="47"/>
      <c r="G143" s="66"/>
      <c r="H143" s="68"/>
      <c r="I143" s="68"/>
      <c r="J143" s="67"/>
      <c r="K143" s="67"/>
      <c r="L143" s="67"/>
      <c r="M143" s="20"/>
      <c r="N143" s="20"/>
      <c r="O143" s="20"/>
      <c r="P143" s="20"/>
      <c r="Q143" s="20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</row>
    <row r="144" spans="1:70" ht="15">
      <c r="A144" s="30" t="s">
        <v>166</v>
      </c>
      <c r="B144" s="46" t="s">
        <v>158</v>
      </c>
      <c r="C144" s="42">
        <v>16881</v>
      </c>
      <c r="D144" s="65"/>
      <c r="E144" s="47"/>
      <c r="F144" s="47"/>
      <c r="G144" s="66"/>
      <c r="H144" s="68"/>
      <c r="I144" s="68"/>
      <c r="J144" s="67"/>
      <c r="K144" s="67"/>
      <c r="L144" s="67"/>
      <c r="M144" s="20"/>
      <c r="N144" s="20"/>
      <c r="O144" s="20"/>
      <c r="P144" s="20"/>
      <c r="Q144" s="20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</row>
    <row r="145" spans="1:70" ht="15">
      <c r="A145" s="30"/>
      <c r="B145" s="46" t="s">
        <v>94</v>
      </c>
      <c r="C145" s="42">
        <v>4973</v>
      </c>
      <c r="D145" s="65"/>
      <c r="E145" s="47"/>
      <c r="F145" s="47"/>
      <c r="G145" s="66"/>
      <c r="H145" s="46" t="s">
        <v>94</v>
      </c>
      <c r="I145" s="43">
        <v>1415</v>
      </c>
      <c r="J145" s="67"/>
      <c r="K145" s="67"/>
      <c r="L145" s="67"/>
      <c r="M145" s="20"/>
      <c r="N145" s="20"/>
      <c r="O145" s="20"/>
      <c r="P145" s="20"/>
      <c r="Q145" s="20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</row>
    <row r="146" spans="1:70" ht="15">
      <c r="A146" s="31"/>
      <c r="B146" s="46"/>
      <c r="C146" s="42"/>
      <c r="D146" s="65"/>
      <c r="E146" s="47"/>
      <c r="F146" s="47"/>
      <c r="G146" s="66"/>
      <c r="H146" s="46" t="s">
        <v>119</v>
      </c>
      <c r="I146" s="43">
        <v>19</v>
      </c>
      <c r="J146" s="68"/>
      <c r="K146" s="46" t="s">
        <v>119</v>
      </c>
      <c r="L146" s="43">
        <v>1407.84</v>
      </c>
      <c r="M146" s="20"/>
      <c r="N146" s="20"/>
      <c r="O146" s="20"/>
      <c r="P146" s="20"/>
      <c r="Q146" s="20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</row>
    <row r="147" spans="1:70" ht="15">
      <c r="A147" s="30"/>
      <c r="B147" s="46"/>
      <c r="C147" s="42"/>
      <c r="D147" s="65"/>
      <c r="E147" s="47"/>
      <c r="F147" s="47"/>
      <c r="G147" s="66"/>
      <c r="H147" s="46"/>
      <c r="I147" s="43"/>
      <c r="J147" s="68"/>
      <c r="K147" s="46" t="s">
        <v>160</v>
      </c>
      <c r="L147" s="43">
        <v>1164.3</v>
      </c>
      <c r="M147" s="20"/>
      <c r="N147" s="20"/>
      <c r="O147" s="20"/>
      <c r="P147" s="20"/>
      <c r="Q147" s="20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</row>
    <row r="148" spans="1:70" ht="15">
      <c r="A148" s="30"/>
      <c r="B148" s="44" t="s">
        <v>131</v>
      </c>
      <c r="C148" s="64">
        <f>SUM(C142:C147)</f>
        <v>46782</v>
      </c>
      <c r="D148" s="65"/>
      <c r="E148" s="44" t="s">
        <v>131</v>
      </c>
      <c r="F148" s="64">
        <f>SUM(F142:F147)</f>
        <v>0</v>
      </c>
      <c r="G148" s="66"/>
      <c r="H148" s="44" t="s">
        <v>131</v>
      </c>
      <c r="I148" s="64">
        <f>SUM(I142:I147)</f>
        <v>2741</v>
      </c>
      <c r="J148" s="66"/>
      <c r="K148" s="44" t="s">
        <v>131</v>
      </c>
      <c r="L148" s="64">
        <f>SUM(L142:L147)</f>
        <v>2572.14</v>
      </c>
      <c r="M148" s="20"/>
      <c r="N148" s="20"/>
      <c r="O148" s="20"/>
      <c r="P148" s="20"/>
      <c r="Q148" s="20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</row>
    <row r="149" spans="1:70" ht="15">
      <c r="A149" s="30"/>
      <c r="B149" s="41"/>
      <c r="C149" s="40"/>
      <c r="D149" s="38"/>
      <c r="E149" s="41"/>
      <c r="F149" s="40"/>
      <c r="G149" s="34"/>
      <c r="H149" s="41"/>
      <c r="I149" s="40"/>
      <c r="J149" s="34"/>
      <c r="K149" s="41"/>
      <c r="L149" s="40"/>
      <c r="M149" s="20"/>
      <c r="N149" s="20"/>
      <c r="O149" s="20"/>
      <c r="P149" s="20"/>
      <c r="Q149" s="20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</row>
    <row r="150" spans="1:70" ht="22.5">
      <c r="A150" s="30"/>
      <c r="B150" s="81" t="s">
        <v>77</v>
      </c>
      <c r="C150" s="82">
        <v>6257</v>
      </c>
      <c r="D150" s="65"/>
      <c r="E150" s="44"/>
      <c r="F150" s="45"/>
      <c r="G150" s="66"/>
      <c r="H150" s="68"/>
      <c r="I150" s="68"/>
      <c r="J150" s="67"/>
      <c r="K150" s="84" t="s">
        <v>77</v>
      </c>
      <c r="L150" s="85">
        <v>4366.21</v>
      </c>
      <c r="M150" s="20"/>
      <c r="N150" s="20"/>
      <c r="O150" s="20"/>
      <c r="P150" s="20"/>
      <c r="Q150" s="20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</row>
    <row r="151" spans="1:72" ht="15">
      <c r="A151" s="71" t="s">
        <v>185</v>
      </c>
      <c r="B151" s="46" t="s">
        <v>23</v>
      </c>
      <c r="C151" s="42">
        <v>3338</v>
      </c>
      <c r="D151" s="65"/>
      <c r="E151" s="47"/>
      <c r="F151" s="47"/>
      <c r="G151" s="66"/>
      <c r="H151" s="67"/>
      <c r="I151" s="67"/>
      <c r="J151" s="67"/>
      <c r="K151" s="67"/>
      <c r="L151" s="67"/>
      <c r="M151" s="20">
        <v>29</v>
      </c>
      <c r="N151" s="20"/>
      <c r="O151" s="20"/>
      <c r="P151" s="20"/>
      <c r="Q151" s="20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</row>
    <row r="152" spans="1:30" ht="15">
      <c r="A152" s="30" t="s">
        <v>167</v>
      </c>
      <c r="B152" s="46" t="s">
        <v>143</v>
      </c>
      <c r="C152" s="42">
        <v>2475</v>
      </c>
      <c r="D152" s="65"/>
      <c r="E152" s="53"/>
      <c r="F152" s="53"/>
      <c r="G152" s="66"/>
      <c r="H152" s="68"/>
      <c r="I152" s="68"/>
      <c r="J152" s="66"/>
      <c r="K152" s="66"/>
      <c r="L152" s="67"/>
      <c r="M152" s="9"/>
      <c r="N152" s="9"/>
      <c r="O152" s="9"/>
      <c r="P152" s="9"/>
      <c r="Q152" s="9"/>
      <c r="R152" s="2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4" ht="15">
      <c r="A153" s="30"/>
      <c r="B153" s="46" t="s">
        <v>9</v>
      </c>
      <c r="C153" s="42">
        <v>954</v>
      </c>
      <c r="D153" s="65"/>
      <c r="E153" s="47"/>
      <c r="F153" s="47"/>
      <c r="G153" s="66"/>
      <c r="H153" s="46" t="s">
        <v>9</v>
      </c>
      <c r="I153" s="43">
        <v>206</v>
      </c>
      <c r="J153" s="68"/>
      <c r="K153" s="68"/>
      <c r="L153" s="67"/>
      <c r="M153" s="9"/>
      <c r="N153" s="9"/>
      <c r="O153" s="9"/>
      <c r="P153" s="9"/>
      <c r="Q153" s="9"/>
      <c r="R153" s="2"/>
      <c r="S153" s="2"/>
      <c r="T153" s="2"/>
      <c r="U153" s="2"/>
      <c r="V153" s="2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</row>
    <row r="154" spans="1:32" ht="22.5">
      <c r="A154" s="30"/>
      <c r="B154" s="46" t="s">
        <v>192</v>
      </c>
      <c r="C154" s="42">
        <v>13983</v>
      </c>
      <c r="D154" s="65"/>
      <c r="E154" s="44"/>
      <c r="F154" s="45"/>
      <c r="G154" s="66"/>
      <c r="H154" s="46" t="s">
        <v>120</v>
      </c>
      <c r="I154" s="43">
        <v>2117</v>
      </c>
      <c r="J154" s="66"/>
      <c r="K154" s="46" t="s">
        <v>120</v>
      </c>
      <c r="L154" s="67">
        <v>4185.75</v>
      </c>
      <c r="M154" s="9">
        <v>29</v>
      </c>
      <c r="N154" s="9"/>
      <c r="O154" s="9"/>
      <c r="P154" s="9"/>
      <c r="Q154" s="9"/>
      <c r="R154" s="2"/>
      <c r="S154" s="2"/>
      <c r="T154" s="2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</row>
    <row r="155" spans="1:34" ht="15">
      <c r="A155" s="30"/>
      <c r="B155" s="46" t="s">
        <v>5</v>
      </c>
      <c r="C155" s="42">
        <v>529</v>
      </c>
      <c r="D155" s="65"/>
      <c r="E155" s="53"/>
      <c r="F155" s="53"/>
      <c r="G155" s="66"/>
      <c r="H155" s="46" t="s">
        <v>116</v>
      </c>
      <c r="I155" s="43">
        <v>276</v>
      </c>
      <c r="J155" s="66"/>
      <c r="K155" s="66"/>
      <c r="L155" s="67"/>
      <c r="M155" s="9">
        <v>29</v>
      </c>
      <c r="N155" s="9"/>
      <c r="O155" s="9"/>
      <c r="P155" s="9"/>
      <c r="Q155" s="9"/>
      <c r="R155" s="2"/>
      <c r="S155" s="2"/>
      <c r="T155" s="2"/>
      <c r="U155" s="2"/>
      <c r="V155" s="2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</row>
    <row r="156" spans="1:34" ht="15">
      <c r="A156" s="30"/>
      <c r="B156" s="46" t="s">
        <v>78</v>
      </c>
      <c r="C156" s="42">
        <v>1335</v>
      </c>
      <c r="D156" s="65"/>
      <c r="E156" s="47"/>
      <c r="F156" s="47"/>
      <c r="G156" s="66"/>
      <c r="H156" s="67"/>
      <c r="I156" s="67"/>
      <c r="J156" s="67"/>
      <c r="K156" s="46" t="s">
        <v>78</v>
      </c>
      <c r="L156" s="43">
        <v>380.33</v>
      </c>
      <c r="M156" s="9">
        <v>29</v>
      </c>
      <c r="N156" s="9"/>
      <c r="O156" s="9"/>
      <c r="P156" s="9"/>
      <c r="Q156" s="9"/>
      <c r="R156" s="2"/>
      <c r="S156" s="2"/>
      <c r="T156" s="2"/>
      <c r="U156" s="2"/>
      <c r="V156" s="2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</row>
    <row r="157" spans="1:70" ht="15">
      <c r="A157" s="30"/>
      <c r="B157" s="81" t="s">
        <v>79</v>
      </c>
      <c r="C157" s="82">
        <v>3101</v>
      </c>
      <c r="D157" s="65"/>
      <c r="E157" s="47"/>
      <c r="F157" s="47"/>
      <c r="G157" s="66"/>
      <c r="H157" s="81" t="s">
        <v>79</v>
      </c>
      <c r="I157" s="83">
        <v>47</v>
      </c>
      <c r="J157" s="67"/>
      <c r="K157" s="81" t="s">
        <v>79</v>
      </c>
      <c r="L157" s="83">
        <v>706</v>
      </c>
      <c r="M157" s="20">
        <v>29</v>
      </c>
      <c r="N157" s="20"/>
      <c r="O157" s="20"/>
      <c r="P157" s="20"/>
      <c r="Q157" s="20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</row>
    <row r="158" spans="1:70" ht="15">
      <c r="A158" s="30"/>
      <c r="B158" s="46" t="s">
        <v>80</v>
      </c>
      <c r="C158" s="42">
        <v>864</v>
      </c>
      <c r="D158" s="65"/>
      <c r="E158" s="47"/>
      <c r="F158" s="47"/>
      <c r="G158" s="66"/>
      <c r="H158" s="67"/>
      <c r="I158" s="67"/>
      <c r="J158" s="67"/>
      <c r="K158" s="46" t="s">
        <v>80</v>
      </c>
      <c r="L158" s="43">
        <v>395</v>
      </c>
      <c r="M158" s="20">
        <v>29</v>
      </c>
      <c r="N158" s="20"/>
      <c r="O158" s="20"/>
      <c r="P158" s="20"/>
      <c r="Q158" s="20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</row>
    <row r="159" spans="1:70" ht="15">
      <c r="A159" s="30"/>
      <c r="B159" s="46" t="s">
        <v>81</v>
      </c>
      <c r="C159" s="42">
        <v>810</v>
      </c>
      <c r="D159" s="65"/>
      <c r="E159" s="47"/>
      <c r="F159" s="47"/>
      <c r="G159" s="66"/>
      <c r="H159" s="67"/>
      <c r="I159" s="67"/>
      <c r="J159" s="67"/>
      <c r="K159" s="67"/>
      <c r="L159" s="67"/>
      <c r="M159" s="20">
        <v>29</v>
      </c>
      <c r="N159" s="20"/>
      <c r="O159" s="20"/>
      <c r="P159" s="20"/>
      <c r="Q159" s="20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</row>
    <row r="160" spans="1:70" ht="15">
      <c r="A160" s="31"/>
      <c r="B160" s="46" t="s">
        <v>82</v>
      </c>
      <c r="C160" s="42">
        <v>902</v>
      </c>
      <c r="D160" s="65"/>
      <c r="E160" s="47"/>
      <c r="F160" s="47"/>
      <c r="G160" s="66"/>
      <c r="H160" s="67"/>
      <c r="I160" s="67"/>
      <c r="J160" s="67"/>
      <c r="K160" s="67"/>
      <c r="L160" s="67"/>
      <c r="M160" s="20">
        <v>29</v>
      </c>
      <c r="N160" s="20"/>
      <c r="O160" s="20"/>
      <c r="P160" s="20"/>
      <c r="Q160" s="20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</row>
    <row r="161" spans="1:70" ht="15">
      <c r="A161" s="30"/>
      <c r="B161" s="81" t="s">
        <v>76</v>
      </c>
      <c r="C161" s="82">
        <v>796</v>
      </c>
      <c r="D161" s="7"/>
      <c r="E161" s="17"/>
      <c r="F161" s="17"/>
      <c r="G161" s="10"/>
      <c r="H161" s="19"/>
      <c r="I161" s="19"/>
      <c r="J161" s="19"/>
      <c r="K161" s="81" t="s">
        <v>76</v>
      </c>
      <c r="L161" s="83">
        <v>80</v>
      </c>
      <c r="M161" s="20">
        <v>29</v>
      </c>
      <c r="N161" s="20"/>
      <c r="O161" s="20"/>
      <c r="P161" s="20"/>
      <c r="Q161" s="20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</row>
    <row r="162" spans="1:70" ht="15">
      <c r="A162" s="30"/>
      <c r="B162" s="15" t="s">
        <v>131</v>
      </c>
      <c r="C162" s="14">
        <f>SUM(C150:C161)</f>
        <v>35344</v>
      </c>
      <c r="D162" s="7"/>
      <c r="E162" s="15" t="s">
        <v>131</v>
      </c>
      <c r="F162" s="14">
        <f>SUM(F150:F161)</f>
        <v>0</v>
      </c>
      <c r="G162" s="10"/>
      <c r="H162" s="15" t="s">
        <v>131</v>
      </c>
      <c r="I162" s="14">
        <f>SUM(I150:I161)</f>
        <v>2646</v>
      </c>
      <c r="J162" s="10"/>
      <c r="K162" s="15" t="s">
        <v>131</v>
      </c>
      <c r="L162" s="14">
        <f>SUM(L150:L161)</f>
        <v>10113.289999999999</v>
      </c>
      <c r="M162" s="20">
        <v>29</v>
      </c>
      <c r="N162" s="20"/>
      <c r="O162" s="20"/>
      <c r="P162" s="20"/>
      <c r="Q162" s="20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</row>
    <row r="163" spans="1:34" s="1" customFormat="1" ht="15">
      <c r="A163" s="30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16"/>
      <c r="N163" s="16"/>
      <c r="O163" s="16"/>
      <c r="P163" s="16"/>
      <c r="Q163" s="16"/>
      <c r="R163" s="4"/>
      <c r="S163" s="4"/>
      <c r="T163" s="4"/>
      <c r="U163" s="4"/>
      <c r="V163" s="4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</row>
    <row r="164" spans="1:12" ht="22.5">
      <c r="A164" s="30"/>
      <c r="B164" s="81" t="s">
        <v>145</v>
      </c>
      <c r="C164" s="82">
        <v>3276</v>
      </c>
      <c r="D164" s="7"/>
      <c r="E164" s="17"/>
      <c r="F164" s="17"/>
      <c r="G164" s="10"/>
      <c r="H164" s="81" t="s">
        <v>46</v>
      </c>
      <c r="I164" s="83">
        <v>10</v>
      </c>
      <c r="J164" s="68"/>
      <c r="K164" s="81" t="s">
        <v>46</v>
      </c>
      <c r="L164" s="83">
        <v>626.46</v>
      </c>
    </row>
    <row r="165" spans="1:13" ht="409.5">
      <c r="A165" s="30"/>
      <c r="B165" s="81" t="s">
        <v>50</v>
      </c>
      <c r="C165" s="82">
        <v>3968</v>
      </c>
      <c r="D165" s="7"/>
      <c r="E165" s="17"/>
      <c r="F165" s="17"/>
      <c r="G165" s="10"/>
      <c r="H165" s="68"/>
      <c r="I165" s="68"/>
      <c r="J165" s="68"/>
      <c r="K165" s="81" t="s">
        <v>50</v>
      </c>
      <c r="L165" s="83">
        <v>1708.2</v>
      </c>
      <c r="M165" s="18">
        <v>29</v>
      </c>
    </row>
    <row r="166" spans="1:12" ht="26.25" customHeight="1">
      <c r="A166" s="71" t="s">
        <v>186</v>
      </c>
      <c r="B166" s="81" t="s">
        <v>61</v>
      </c>
      <c r="C166" s="82">
        <v>1247</v>
      </c>
      <c r="D166" s="7"/>
      <c r="E166" s="17"/>
      <c r="F166" s="17"/>
      <c r="G166" s="10"/>
      <c r="H166" s="67"/>
      <c r="I166" s="67"/>
      <c r="J166" s="67"/>
      <c r="K166" s="81" t="s">
        <v>61</v>
      </c>
      <c r="L166" s="83">
        <v>391.7</v>
      </c>
    </row>
    <row r="167" spans="1:70" ht="17.25" customHeight="1">
      <c r="A167" s="30" t="s">
        <v>168</v>
      </c>
      <c r="B167" s="81" t="s">
        <v>63</v>
      </c>
      <c r="C167" s="82">
        <v>1853</v>
      </c>
      <c r="D167" s="7"/>
      <c r="E167" s="17"/>
      <c r="F167" s="17"/>
      <c r="G167" s="10"/>
      <c r="H167" s="67"/>
      <c r="I167" s="67"/>
      <c r="J167" s="67"/>
      <c r="K167" s="81" t="s">
        <v>123</v>
      </c>
      <c r="L167" s="83">
        <v>535.82</v>
      </c>
      <c r="M167" s="9"/>
      <c r="N167" s="9"/>
      <c r="O167" s="9"/>
      <c r="P167" s="9"/>
      <c r="Q167" s="9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</row>
    <row r="168" spans="1:70" ht="15">
      <c r="A168" s="30"/>
      <c r="B168" s="87" t="s">
        <v>146</v>
      </c>
      <c r="C168" s="88">
        <v>0</v>
      </c>
      <c r="D168" s="7"/>
      <c r="E168" s="17"/>
      <c r="F168" s="17"/>
      <c r="G168" s="10"/>
      <c r="H168" s="87" t="s">
        <v>12</v>
      </c>
      <c r="I168" s="89">
        <v>0</v>
      </c>
      <c r="J168" s="79"/>
      <c r="K168" s="87" t="s">
        <v>12</v>
      </c>
      <c r="L168" s="89">
        <v>0</v>
      </c>
      <c r="M168" s="9"/>
      <c r="N168" s="9"/>
      <c r="O168" s="9"/>
      <c r="P168" s="9"/>
      <c r="Q168" s="9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</row>
    <row r="169" spans="1:32" ht="15">
      <c r="A169" s="30"/>
      <c r="B169" s="81" t="s">
        <v>54</v>
      </c>
      <c r="C169" s="82">
        <v>6964</v>
      </c>
      <c r="D169" s="7"/>
      <c r="E169" s="17"/>
      <c r="F169" s="17"/>
      <c r="G169" s="10"/>
      <c r="H169" s="81" t="s">
        <v>54</v>
      </c>
      <c r="I169" s="83">
        <v>673</v>
      </c>
      <c r="J169" s="68"/>
      <c r="K169" s="86" t="s">
        <v>54</v>
      </c>
      <c r="L169" s="86">
        <v>5094.84</v>
      </c>
      <c r="M169" s="9">
        <v>29</v>
      </c>
      <c r="N169" s="9"/>
      <c r="O169" s="9"/>
      <c r="P169" s="9"/>
      <c r="Q169" s="9"/>
      <c r="R169" s="2"/>
      <c r="S169" s="2"/>
      <c r="T169" s="2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</row>
    <row r="170" spans="1:12" ht="409.5">
      <c r="A170" s="30"/>
      <c r="B170" s="81" t="s">
        <v>25</v>
      </c>
      <c r="C170" s="82">
        <v>5111</v>
      </c>
      <c r="D170" s="7"/>
      <c r="E170" s="17"/>
      <c r="F170" s="17"/>
      <c r="G170" s="10"/>
      <c r="H170" s="81" t="s">
        <v>25</v>
      </c>
      <c r="I170" s="83">
        <v>22</v>
      </c>
      <c r="J170" s="67"/>
      <c r="K170" s="67"/>
      <c r="L170" s="67"/>
    </row>
    <row r="171" spans="1:30" ht="15">
      <c r="A171" s="30"/>
      <c r="B171" s="81" t="s">
        <v>45</v>
      </c>
      <c r="C171" s="82">
        <v>1376</v>
      </c>
      <c r="D171" s="7"/>
      <c r="E171" s="17"/>
      <c r="F171" s="17"/>
      <c r="G171" s="10"/>
      <c r="H171" s="68"/>
      <c r="I171" s="68"/>
      <c r="J171" s="68"/>
      <c r="K171" s="68"/>
      <c r="L171" s="68"/>
      <c r="M171" s="9"/>
      <c r="N171" s="9"/>
      <c r="O171" s="9"/>
      <c r="P171" s="9"/>
      <c r="Q171" s="9"/>
      <c r="R171" s="2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</row>
    <row r="172" spans="1:13" ht="17.25" customHeight="1">
      <c r="A172" s="30"/>
      <c r="B172" s="81" t="s">
        <v>67</v>
      </c>
      <c r="C172" s="82">
        <v>1446</v>
      </c>
      <c r="D172" s="7"/>
      <c r="E172" s="17"/>
      <c r="F172" s="17"/>
      <c r="G172" s="10"/>
      <c r="H172" s="67"/>
      <c r="I172" s="67"/>
      <c r="J172" s="67"/>
      <c r="K172" s="68"/>
      <c r="L172" s="68"/>
      <c r="M172" s="18">
        <v>29</v>
      </c>
    </row>
    <row r="173" spans="1:70" ht="15">
      <c r="A173" s="31"/>
      <c r="B173" s="81" t="s">
        <v>49</v>
      </c>
      <c r="C173" s="82">
        <v>1022</v>
      </c>
      <c r="D173" s="7"/>
      <c r="E173" s="17"/>
      <c r="F173" s="17"/>
      <c r="G173" s="10"/>
      <c r="H173" s="68"/>
      <c r="I173" s="68"/>
      <c r="J173" s="68"/>
      <c r="K173" s="68"/>
      <c r="L173" s="68"/>
      <c r="M173" s="9">
        <v>29</v>
      </c>
      <c r="N173" s="9"/>
      <c r="O173" s="9"/>
      <c r="P173" s="9"/>
      <c r="Q173" s="9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</row>
    <row r="174" spans="1:12" ht="409.5">
      <c r="A174" s="31"/>
      <c r="B174" s="11"/>
      <c r="C174" s="13"/>
      <c r="D174" s="7"/>
      <c r="E174" s="17"/>
      <c r="F174" s="17"/>
      <c r="G174" s="10"/>
      <c r="H174" s="68"/>
      <c r="I174" s="68"/>
      <c r="J174" s="68"/>
      <c r="K174" s="81" t="s">
        <v>126</v>
      </c>
      <c r="L174" s="83">
        <v>493.45</v>
      </c>
    </row>
    <row r="175" spans="1:12" ht="409.5">
      <c r="A175" s="30"/>
      <c r="B175" s="15" t="s">
        <v>131</v>
      </c>
      <c r="C175" s="14">
        <f>SUM(C164:C174)</f>
        <v>26263</v>
      </c>
      <c r="D175" s="7"/>
      <c r="E175" s="15" t="s">
        <v>131</v>
      </c>
      <c r="F175" s="14">
        <f>SUM(F164:F174)</f>
        <v>0</v>
      </c>
      <c r="G175" s="10"/>
      <c r="H175" s="44" t="s">
        <v>131</v>
      </c>
      <c r="I175" s="64">
        <f>SUM(I164:I174)</f>
        <v>705</v>
      </c>
      <c r="J175" s="66"/>
      <c r="K175" s="44" t="s">
        <v>131</v>
      </c>
      <c r="L175" s="64">
        <f>SUM(L164:L174)</f>
        <v>8850.470000000001</v>
      </c>
    </row>
    <row r="176" spans="1:34" s="1" customFormat="1" ht="15">
      <c r="A176" s="30"/>
      <c r="B176" s="41"/>
      <c r="C176" s="40"/>
      <c r="D176" s="38"/>
      <c r="E176" s="41"/>
      <c r="F176" s="40"/>
      <c r="G176" s="34"/>
      <c r="H176" s="41"/>
      <c r="I176" s="40"/>
      <c r="J176" s="34"/>
      <c r="K176" s="41"/>
      <c r="L176" s="40"/>
      <c r="M176" s="16"/>
      <c r="N176" s="9" t="s">
        <v>206</v>
      </c>
      <c r="O176" s="9"/>
      <c r="P176" s="9"/>
      <c r="Q176" s="9"/>
      <c r="R176" s="4"/>
      <c r="S176" s="4"/>
      <c r="T176" s="4"/>
      <c r="U176" s="4"/>
      <c r="V176" s="4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</row>
    <row r="177" spans="1:34" s="1" customFormat="1" ht="22.5">
      <c r="A177" s="71" t="s">
        <v>187</v>
      </c>
      <c r="B177" s="11" t="s">
        <v>141</v>
      </c>
      <c r="C177" s="42">
        <v>55825</v>
      </c>
      <c r="D177" s="7"/>
      <c r="E177" s="17"/>
      <c r="F177" s="17"/>
      <c r="G177" s="10"/>
      <c r="H177" s="12" t="s">
        <v>141</v>
      </c>
      <c r="I177" s="43">
        <v>11886</v>
      </c>
      <c r="J177" s="19"/>
      <c r="K177" s="67" t="s">
        <v>62</v>
      </c>
      <c r="L177" s="67">
        <v>2241.11</v>
      </c>
      <c r="M177" s="16"/>
      <c r="N177" s="114" t="s">
        <v>196</v>
      </c>
      <c r="O177" s="114"/>
      <c r="P177" s="9"/>
      <c r="Q177" s="9"/>
      <c r="R177" s="4"/>
      <c r="S177" s="4"/>
      <c r="T177" s="4"/>
      <c r="U177" s="4"/>
      <c r="V177" s="4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</row>
    <row r="178" spans="1:32" ht="15">
      <c r="A178" s="31" t="s">
        <v>164</v>
      </c>
      <c r="B178" s="46" t="s">
        <v>64</v>
      </c>
      <c r="C178" s="42">
        <v>6328</v>
      </c>
      <c r="D178" s="7"/>
      <c r="E178" s="17"/>
      <c r="F178" s="17"/>
      <c r="G178" s="10"/>
      <c r="H178" s="19"/>
      <c r="I178" s="19"/>
      <c r="J178" s="19"/>
      <c r="K178" s="46" t="s">
        <v>64</v>
      </c>
      <c r="L178" s="43">
        <v>983.8</v>
      </c>
      <c r="M178" s="9"/>
      <c r="N178" s="9" t="s">
        <v>197</v>
      </c>
      <c r="O178" s="9" t="s">
        <v>198</v>
      </c>
      <c r="P178" s="9" t="s">
        <v>199</v>
      </c>
      <c r="Q178" s="9" t="s">
        <v>200</v>
      </c>
      <c r="R178" s="2"/>
      <c r="S178" s="2"/>
      <c r="T178" s="2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</row>
    <row r="179" spans="1:70" ht="15">
      <c r="A179" s="31"/>
      <c r="B179" s="68" t="s">
        <v>147</v>
      </c>
      <c r="C179" s="68">
        <v>1608</v>
      </c>
      <c r="D179" s="51"/>
      <c r="E179" s="51"/>
      <c r="F179" s="51"/>
      <c r="G179" s="51"/>
      <c r="H179" s="51"/>
      <c r="I179" s="51"/>
      <c r="J179" s="51"/>
      <c r="K179" s="46" t="s">
        <v>124</v>
      </c>
      <c r="L179" s="43">
        <v>288.74</v>
      </c>
      <c r="M179" s="9"/>
      <c r="N179" s="115">
        <f>SUM(C150+C157+C161+C175)</f>
        <v>36417</v>
      </c>
      <c r="O179" s="115"/>
      <c r="P179" s="115">
        <f>SUM(I157+I164+I168+I169+I170)</f>
        <v>752</v>
      </c>
      <c r="Q179" s="115">
        <f>SUM(L150+L157+L161+L175)</f>
        <v>14002.68</v>
      </c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</row>
    <row r="180" spans="1:17" ht="409.5">
      <c r="A180" s="63"/>
      <c r="B180" s="15" t="s">
        <v>131</v>
      </c>
      <c r="C180" s="14">
        <f>SUM(C177:C179)</f>
        <v>63761</v>
      </c>
      <c r="D180" s="7"/>
      <c r="E180" s="15" t="s">
        <v>131</v>
      </c>
      <c r="F180" s="14">
        <f>SUM(F177:F179)</f>
        <v>0</v>
      </c>
      <c r="G180" s="10"/>
      <c r="H180" s="15" t="s">
        <v>131</v>
      </c>
      <c r="I180" s="14">
        <f>SUM(I177:I179)</f>
        <v>11886</v>
      </c>
      <c r="J180" s="10"/>
      <c r="K180" s="15" t="s">
        <v>131</v>
      </c>
      <c r="L180" s="14">
        <f>SUM(L177:L179)</f>
        <v>3513.6499999999996</v>
      </c>
      <c r="N180" s="20" t="s">
        <v>202</v>
      </c>
      <c r="O180" s="20"/>
      <c r="P180" s="20"/>
      <c r="Q180" s="20"/>
    </row>
    <row r="181" spans="1:34" s="1" customFormat="1" ht="15">
      <c r="A181" s="31"/>
      <c r="B181" s="41"/>
      <c r="C181" s="40"/>
      <c r="D181" s="38"/>
      <c r="E181" s="41"/>
      <c r="F181" s="40"/>
      <c r="G181" s="34"/>
      <c r="H181" s="41"/>
      <c r="I181" s="40"/>
      <c r="J181" s="34"/>
      <c r="K181" s="41"/>
      <c r="L181" s="40"/>
      <c r="M181" s="16"/>
      <c r="N181" s="113">
        <f>SUM(C131+C140+C148+C151+C152+C153+C154+C155+C156+C158+C159+C160+C180)</f>
        <v>203070</v>
      </c>
      <c r="O181" s="113"/>
      <c r="P181" s="113">
        <f>SUM(I129+I133+I139+I142+I145+I146+I153+I154+I155+I177)</f>
        <v>20020</v>
      </c>
      <c r="Q181" s="113">
        <f>SUM(L131+L140+L148+L154+L156+L158+L180)</f>
        <v>19763.44</v>
      </c>
      <c r="R181" s="4"/>
      <c r="S181" s="4"/>
      <c r="T181" s="4"/>
      <c r="U181" s="4"/>
      <c r="V181" s="4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</row>
    <row r="182" spans="2:70" ht="15">
      <c r="B182" s="55"/>
      <c r="C182" s="21"/>
      <c r="D182" s="22"/>
      <c r="E182" s="23"/>
      <c r="F182" s="23"/>
      <c r="G182" s="24"/>
      <c r="J182" s="56"/>
      <c r="M182" s="20"/>
      <c r="N182" s="20"/>
      <c r="O182" s="20"/>
      <c r="P182" s="20"/>
      <c r="Q182" s="20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</row>
    <row r="183" spans="2:17" ht="409.5">
      <c r="B183" s="26" t="s">
        <v>132</v>
      </c>
      <c r="C183" s="27">
        <f>SUM(C14+C21+C34+C44+C58+C64+C68+C7+C76+C86+C101+C107+C118+C122+C131+C140+C148+C162+C175+C180)</f>
        <v>576380</v>
      </c>
      <c r="D183" s="21"/>
      <c r="E183" s="26" t="s">
        <v>132</v>
      </c>
      <c r="F183" s="27">
        <f>SUM(F14+F21+F34+F44+F58+F64+F68+F7+F76+F86+F101+F107+F118+F122+F131+F140+F148+F162+F175+F180)</f>
        <v>30724.26</v>
      </c>
      <c r="G183" s="28"/>
      <c r="H183" s="26" t="s">
        <v>132</v>
      </c>
      <c r="I183" s="27">
        <f>SUM(I14+I21+I34+I44+I58+I64+I68+I7+I76+I86+I101+I107+I118+I122+I131+I140+I148+I162+I175+I180)</f>
        <v>57576</v>
      </c>
      <c r="J183" s="56"/>
      <c r="K183" s="26" t="s">
        <v>132</v>
      </c>
      <c r="L183" s="27">
        <f>SUM(L14+L21+L34+L44+L58+L64+L68+L7+L76+L86+L101+L107+L118+L122+L131+L140+L148+L162+L175+L180)</f>
        <v>92309.08999999998</v>
      </c>
      <c r="N183" s="116">
        <f>SUM(N30+N32+N75+N77+N122+N124+N179+N181)</f>
        <v>576380</v>
      </c>
      <c r="O183" s="116">
        <f>SUM(O30+O32+O77+O122)</f>
        <v>30724.26</v>
      </c>
      <c r="P183" s="116">
        <f>SUM(P30+P75+P77+P122+P124+P179+P181)</f>
        <v>57576</v>
      </c>
      <c r="Q183" s="116">
        <f>SUM(Q30+Q32+Q75+Q77+Q122+Q124+Q179+Q181)</f>
        <v>92309.09</v>
      </c>
    </row>
    <row r="184" spans="2:12" ht="409.5">
      <c r="B184" s="26"/>
      <c r="C184" s="27"/>
      <c r="D184" s="21"/>
      <c r="E184" s="29"/>
      <c r="F184" s="29"/>
      <c r="G184" s="28"/>
      <c r="J184" s="56"/>
      <c r="K184" s="56"/>
      <c r="L184" s="56"/>
    </row>
    <row r="185" spans="2:12" ht="409.5">
      <c r="B185" s="48">
        <v>585498.65</v>
      </c>
      <c r="F185" s="48">
        <v>30724.26</v>
      </c>
      <c r="I185" s="48">
        <v>57648</v>
      </c>
      <c r="L185" s="48">
        <v>93524.51</v>
      </c>
    </row>
    <row r="188" spans="1:12" ht="409.5">
      <c r="A188" s="109" t="s">
        <v>188</v>
      </c>
      <c r="B188" s="110"/>
      <c r="C188" s="93">
        <f>SUM(C6+C9+C10+C11+C12+C13+C16+C17+C18+C19+C20+C23+C24+C25+C26+C27+C28+C29+C30+C31+C32+C36+C37+C38+C39+C40+C41+C42+C43+C46+C47+C48+C49+C50+C51+C52+C53+C54+C55+C56+C57+C60+C61+C62+C63+C70+C71+C73+C74+C75+C80+C82+C85+C88+C89+C90+C91+C92+C93+C94+C95+C96+C97+C98+C103+C105+C109+C110+C111+C112+C113+C114+C115+C150+C157+C161+C164+C165+C166+C167+C168+C169+C170+C171+C172+C173)</f>
        <v>249442</v>
      </c>
      <c r="D188" s="110"/>
      <c r="E188" s="110"/>
      <c r="F188" s="93">
        <f>SUM(F23+F111+F112)</f>
        <v>11958.619999999999</v>
      </c>
      <c r="G188" s="110"/>
      <c r="H188" s="110"/>
      <c r="I188" s="93">
        <f>SUM(I6+I23+I32+I60+I75+I80+I100+I103+I105+I109+I111+I112+I114+I115+I116+I157+I164+I168+I169+I170)</f>
        <v>20606</v>
      </c>
      <c r="J188" s="110"/>
      <c r="K188" s="110"/>
      <c r="L188" s="93">
        <f>SUM(L6+L9+L10+L11+L12+L13+L16+L17+L18+L19+L20+L24+L25+L32+L33+L39+L40+L43+L46+L47+L49+L52+L53+L54+L55+L60+L70+L71+L75+L80+L82+L85+L97+L98+L103+L105+L109+L114+L115+L117+L150+L157+L161+L164+L165+L166+L167+L168+L169+L174)</f>
        <v>60666.22</v>
      </c>
    </row>
    <row r="189" spans="1:19" ht="409.5">
      <c r="A189" s="25" t="s">
        <v>189</v>
      </c>
      <c r="C189" s="111">
        <f>SUM(C3+C4+C5+C66+C67+C72+C78+C79+C81+C83+C84+C104+C120+C121+C124+C125+C126+C127+C128+C129+C130+C133+C134+C135+C136+C137+C138+C139+C142+C143+C144+C145+C151+C152+C153+C154+C155+C156+C158+C159+C160+C177+C178+C179)</f>
        <v>326938</v>
      </c>
      <c r="D189" s="112"/>
      <c r="E189" s="112"/>
      <c r="F189" s="111">
        <f>SUM(F3+F4+F5+F66)</f>
        <v>18765.64</v>
      </c>
      <c r="G189" s="112"/>
      <c r="H189" s="112"/>
      <c r="I189" s="111">
        <f>SUM(I66+I67+I84+I104+I120+I121+I129+I133+I139+I142+I145+I146+I153+I154+I155+I177)</f>
        <v>36970</v>
      </c>
      <c r="J189" s="112"/>
      <c r="K189" s="112"/>
      <c r="L189" s="111">
        <f>SUM(L3+L83+L84+L99+L104+L106+L120+L121+L124+L125+L126+L128+L129+L130+L133+L136+L146+L147+L154+L156+L158+L177+L178+L179)</f>
        <v>31642.870000000003</v>
      </c>
      <c r="S189" s="18"/>
    </row>
    <row r="190" spans="1:12" ht="409.5">
      <c r="A190" s="25" t="s">
        <v>195</v>
      </c>
      <c r="C190" s="49">
        <f>SUM(C188:C189)</f>
        <v>576380</v>
      </c>
      <c r="F190" s="49">
        <f>SUM(F188:F189)</f>
        <v>30724.26</v>
      </c>
      <c r="I190" s="49">
        <f>SUM(I188:I189)</f>
        <v>57576</v>
      </c>
      <c r="L190" s="49">
        <f>SUM(L188:L189)</f>
        <v>92309.09</v>
      </c>
    </row>
    <row r="192" ht="409.5">
      <c r="B192" s="49" t="s">
        <v>190</v>
      </c>
    </row>
    <row r="193" spans="2:12" ht="409.5">
      <c r="B193" s="75" t="s">
        <v>52</v>
      </c>
      <c r="C193" s="76">
        <v>4223</v>
      </c>
      <c r="D193" s="65"/>
      <c r="E193" s="47"/>
      <c r="F193" s="47"/>
      <c r="G193" s="66"/>
      <c r="H193" s="68"/>
      <c r="I193" s="68"/>
      <c r="J193" s="68"/>
      <c r="K193" s="68"/>
      <c r="L193" s="68"/>
    </row>
    <row r="194" spans="2:12" ht="15" thickBot="1">
      <c r="B194" s="94" t="s">
        <v>146</v>
      </c>
      <c r="C194" s="95">
        <v>4895.65</v>
      </c>
      <c r="D194" s="96"/>
      <c r="E194" s="97"/>
      <c r="F194" s="97"/>
      <c r="G194" s="98"/>
      <c r="H194" s="94" t="s">
        <v>12</v>
      </c>
      <c r="I194" s="99">
        <v>72</v>
      </c>
      <c r="J194" s="100"/>
      <c r="K194" s="94" t="s">
        <v>12</v>
      </c>
      <c r="L194" s="99">
        <v>1215.42</v>
      </c>
    </row>
    <row r="195" spans="2:12" ht="15" thickBot="1">
      <c r="B195" s="101" t="s">
        <v>193</v>
      </c>
      <c r="C195" s="102">
        <f>SUM(C193:C194)</f>
        <v>9118.65</v>
      </c>
      <c r="D195" s="103"/>
      <c r="E195" s="104"/>
      <c r="F195" s="102">
        <f>SUM(F193:F194)</f>
        <v>0</v>
      </c>
      <c r="G195" s="105"/>
      <c r="H195" s="106"/>
      <c r="I195" s="102">
        <f>SUM(I193:I194)</f>
        <v>72</v>
      </c>
      <c r="J195" s="107"/>
      <c r="K195" s="106"/>
      <c r="L195" s="108">
        <f>SUM(L193:L194)</f>
        <v>1215.42</v>
      </c>
    </row>
    <row r="197" spans="2:12" ht="409.5">
      <c r="B197" s="48" t="s">
        <v>194</v>
      </c>
      <c r="C197" s="92">
        <v>585498.65</v>
      </c>
      <c r="F197" s="48">
        <v>30724.26</v>
      </c>
      <c r="I197" s="48">
        <v>57648</v>
      </c>
      <c r="L197" s="48">
        <v>93524.51</v>
      </c>
    </row>
    <row r="198" spans="2:12" ht="409.5">
      <c r="B198" s="49" t="s">
        <v>193</v>
      </c>
      <c r="C198" s="123">
        <f>-SUM(C195)</f>
        <v>-9118.65</v>
      </c>
      <c r="F198" s="123">
        <f>-SUM(F195)</f>
        <v>0</v>
      </c>
      <c r="I198" s="123">
        <f>-SUM(I195)</f>
        <v>-72</v>
      </c>
      <c r="L198" s="123">
        <f>-SUM(L195)</f>
        <v>-1215.42</v>
      </c>
    </row>
    <row r="199" spans="2:12" ht="409.5">
      <c r="B199" s="49" t="s">
        <v>195</v>
      </c>
      <c r="C199" s="49">
        <f>SUM(C197:C198)</f>
        <v>576380</v>
      </c>
      <c r="F199" s="49">
        <f>SUM(F197:F198)</f>
        <v>30724.26</v>
      </c>
      <c r="I199" s="49">
        <f>SUM(I197:I198)</f>
        <v>57576</v>
      </c>
      <c r="L199" s="49">
        <f>SUM(L197:L198)</f>
        <v>92309.09</v>
      </c>
    </row>
    <row r="204" spans="2:5" ht="18.75">
      <c r="B204" s="117" t="s">
        <v>207</v>
      </c>
      <c r="C204" s="118"/>
      <c r="D204" s="118"/>
      <c r="E204" s="118"/>
    </row>
  </sheetData>
  <sheetProtection/>
  <mergeCells count="4">
    <mergeCell ref="B2:C2"/>
    <mergeCell ref="E2:F2"/>
    <mergeCell ref="H2:I2"/>
    <mergeCell ref="K2:L2"/>
  </mergeCells>
  <printOptions/>
  <pageMargins left="0.3" right="0.17" top="0.17" bottom="0.17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K587"/>
  <sheetViews>
    <sheetView tabSelected="1" zoomScalePageLayoutView="0" workbookViewId="0" topLeftCell="A526">
      <selection activeCell="H543" sqref="H543"/>
    </sheetView>
  </sheetViews>
  <sheetFormatPr defaultColWidth="8.796875" defaultRowHeight="14.25"/>
  <cols>
    <col min="1" max="1" width="11.3984375" style="125" customWidth="1"/>
    <col min="2" max="2" width="17.69921875" style="49" customWidth="1"/>
    <col min="3" max="3" width="1.4921875" style="49" customWidth="1"/>
    <col min="4" max="4" width="16.8984375" style="49" customWidth="1"/>
    <col min="5" max="5" width="1.8984375" style="49" customWidth="1"/>
    <col min="6" max="6" width="19.59765625" style="49" customWidth="1"/>
    <col min="7" max="7" width="1.203125" style="49" customWidth="1"/>
    <col min="8" max="8" width="16" style="49" customWidth="1"/>
    <col min="9" max="13" width="9" style="137" hidden="1" customWidth="1"/>
    <col min="14" max="14" width="0" style="137" hidden="1" customWidth="1"/>
  </cols>
  <sheetData>
    <row r="1" ht="14.25">
      <c r="B1" s="57" t="s">
        <v>272</v>
      </c>
    </row>
    <row r="2" spans="1:23" ht="30" customHeight="1">
      <c r="A2" s="31"/>
      <c r="B2" s="266" t="s">
        <v>0</v>
      </c>
      <c r="C2" s="65"/>
      <c r="D2" s="267" t="s">
        <v>109</v>
      </c>
      <c r="E2" s="126"/>
      <c r="F2" s="267" t="s">
        <v>113</v>
      </c>
      <c r="G2" s="19"/>
      <c r="H2" s="219" t="s">
        <v>122</v>
      </c>
      <c r="I2" s="3"/>
      <c r="J2" s="3"/>
      <c r="K2" s="3"/>
      <c r="L2" s="3"/>
      <c r="M2" s="3"/>
      <c r="N2" s="3"/>
      <c r="O2" s="2"/>
      <c r="P2" s="2"/>
      <c r="Q2" s="2"/>
      <c r="R2" s="2"/>
      <c r="S2" s="2"/>
      <c r="T2" s="2"/>
      <c r="U2" s="2"/>
      <c r="V2" s="2"/>
      <c r="W2" s="2"/>
    </row>
    <row r="3" spans="1:61" ht="15">
      <c r="A3" s="31"/>
      <c r="B3" s="32"/>
      <c r="C3" s="33"/>
      <c r="D3" s="34"/>
      <c r="E3" s="33"/>
      <c r="F3" s="52"/>
      <c r="G3" s="33"/>
      <c r="H3" s="3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</row>
    <row r="4" spans="1:23" ht="15">
      <c r="A4" s="155">
        <v>43374</v>
      </c>
      <c r="B4" s="203" t="s">
        <v>43</v>
      </c>
      <c r="C4" s="245"/>
      <c r="D4" s="246"/>
      <c r="E4" s="214"/>
      <c r="F4" s="44" t="s">
        <v>43</v>
      </c>
      <c r="G4" s="242"/>
      <c r="H4" s="203" t="s">
        <v>43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8" ht="14.25">
      <c r="A5" s="31" t="s">
        <v>164</v>
      </c>
      <c r="B5" s="51"/>
      <c r="C5" s="7"/>
      <c r="D5" s="17"/>
      <c r="E5" s="10"/>
      <c r="F5" s="51"/>
      <c r="G5" s="19"/>
      <c r="H5" s="203" t="s">
        <v>34</v>
      </c>
    </row>
    <row r="6" spans="1:8" ht="14.25">
      <c r="A6" s="31"/>
      <c r="B6" s="203" t="s">
        <v>35</v>
      </c>
      <c r="C6" s="242"/>
      <c r="D6" s="247"/>
      <c r="E6" s="243"/>
      <c r="F6" s="218"/>
      <c r="G6" s="244"/>
      <c r="H6" s="205" t="s">
        <v>35</v>
      </c>
    </row>
    <row r="7" spans="1:8" ht="14.25">
      <c r="A7" s="31"/>
      <c r="B7" s="203" t="s">
        <v>2</v>
      </c>
      <c r="C7" s="242"/>
      <c r="D7" s="247"/>
      <c r="E7" s="243"/>
      <c r="F7" s="218"/>
      <c r="G7" s="244"/>
      <c r="H7" s="203" t="s">
        <v>2</v>
      </c>
    </row>
    <row r="8" spans="1:8" ht="14.25">
      <c r="A8" s="31"/>
      <c r="B8" s="203" t="s">
        <v>14</v>
      </c>
      <c r="C8" s="242"/>
      <c r="D8" s="247"/>
      <c r="E8" s="243"/>
      <c r="F8" s="218"/>
      <c r="G8" s="244"/>
      <c r="H8" s="203" t="s">
        <v>14</v>
      </c>
    </row>
    <row r="9" spans="1:25" s="1" customFormat="1" ht="15">
      <c r="A9" s="31"/>
      <c r="B9" s="203" t="s">
        <v>27</v>
      </c>
      <c r="C9" s="242"/>
      <c r="D9" s="247"/>
      <c r="E9" s="243"/>
      <c r="F9" s="218"/>
      <c r="G9" s="244"/>
      <c r="H9" s="203" t="s">
        <v>27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s="1" customFormat="1" ht="15">
      <c r="A10" s="31"/>
      <c r="B10" s="203" t="s">
        <v>13</v>
      </c>
      <c r="C10" s="242"/>
      <c r="D10" s="247"/>
      <c r="E10" s="243"/>
      <c r="F10" s="218"/>
      <c r="G10" s="244"/>
      <c r="H10" s="203" t="s">
        <v>13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8" ht="14.25">
      <c r="A11" s="31"/>
      <c r="B11" s="203" t="s">
        <v>17</v>
      </c>
      <c r="C11" s="242"/>
      <c r="D11" s="247"/>
      <c r="E11" s="243"/>
      <c r="F11" s="44" t="s">
        <v>17</v>
      </c>
      <c r="G11" s="244"/>
      <c r="H11" s="203" t="s">
        <v>17</v>
      </c>
    </row>
    <row r="12" spans="1:25" s="1" customFormat="1" ht="15">
      <c r="A12" s="31"/>
      <c r="B12" s="241" t="s">
        <v>26</v>
      </c>
      <c r="C12" s="242"/>
      <c r="D12" s="247"/>
      <c r="E12" s="243"/>
      <c r="F12" s="244"/>
      <c r="G12" s="244"/>
      <c r="H12" s="241" t="s">
        <v>26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s="1" customFormat="1" ht="15">
      <c r="A13" s="31"/>
      <c r="B13" s="203" t="s">
        <v>44</v>
      </c>
      <c r="C13" s="218"/>
      <c r="D13" s="218"/>
      <c r="E13" s="218"/>
      <c r="F13" s="44" t="s">
        <v>44</v>
      </c>
      <c r="G13" s="213"/>
      <c r="H13" s="44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s="1" customFormat="1" ht="15">
      <c r="A14" s="31"/>
      <c r="B14" s="203" t="s">
        <v>148</v>
      </c>
      <c r="C14" s="242"/>
      <c r="D14" s="247"/>
      <c r="E14" s="243"/>
      <c r="F14" s="44"/>
      <c r="G14" s="67"/>
      <c r="H14" s="46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61" ht="15">
      <c r="A15" s="31"/>
      <c r="B15" s="203" t="s">
        <v>42</v>
      </c>
      <c r="C15" s="218"/>
      <c r="D15" s="211" t="s">
        <v>42</v>
      </c>
      <c r="E15" s="218"/>
      <c r="F15" s="44" t="s">
        <v>42</v>
      </c>
      <c r="G15" s="19"/>
      <c r="H15" s="4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</row>
    <row r="16" spans="1:61" ht="15">
      <c r="A16" s="31"/>
      <c r="B16" s="11"/>
      <c r="C16" s="7"/>
      <c r="D16" s="44" t="s">
        <v>18</v>
      </c>
      <c r="E16" s="243"/>
      <c r="F16" s="44" t="s">
        <v>18</v>
      </c>
      <c r="G16" s="19"/>
      <c r="H16" s="68"/>
      <c r="I16" s="3"/>
      <c r="J16" s="3"/>
      <c r="K16" s="3"/>
      <c r="L16" s="3"/>
      <c r="M16" s="3"/>
      <c r="N16" s="3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21" ht="15">
      <c r="A17" s="31"/>
      <c r="B17" s="203" t="s">
        <v>15</v>
      </c>
      <c r="C17" s="7"/>
      <c r="D17" s="46"/>
      <c r="E17" s="10"/>
      <c r="F17" s="51"/>
      <c r="G17" s="19"/>
      <c r="H17" s="68"/>
      <c r="I17" s="3"/>
      <c r="J17" s="3"/>
      <c r="K17" s="3"/>
      <c r="L17" s="3"/>
      <c r="M17" s="3"/>
      <c r="N17" s="3"/>
      <c r="O17" s="2"/>
      <c r="P17" s="2"/>
      <c r="Q17" s="2"/>
      <c r="R17" s="2"/>
      <c r="S17" s="2"/>
      <c r="T17" s="2"/>
      <c r="U17" s="2"/>
    </row>
    <row r="18" spans="1:21" ht="15">
      <c r="A18" s="31"/>
      <c r="B18" s="203" t="s">
        <v>8</v>
      </c>
      <c r="C18" s="7"/>
      <c r="D18" s="46"/>
      <c r="E18" s="10"/>
      <c r="F18" s="51"/>
      <c r="G18" s="19"/>
      <c r="H18" s="68"/>
      <c r="I18" s="3"/>
      <c r="J18" s="3"/>
      <c r="K18" s="3"/>
      <c r="L18" s="3"/>
      <c r="M18" s="3"/>
      <c r="N18" s="3"/>
      <c r="O18" s="2"/>
      <c r="P18" s="2"/>
      <c r="Q18" s="2"/>
      <c r="R18" s="2"/>
      <c r="S18" s="2"/>
      <c r="T18" s="2"/>
      <c r="U18" s="2"/>
    </row>
    <row r="19" spans="1:61" ht="15">
      <c r="A19" s="31"/>
      <c r="B19" s="203" t="s">
        <v>10</v>
      </c>
      <c r="C19" s="7"/>
      <c r="D19" s="46"/>
      <c r="E19" s="10"/>
      <c r="F19" s="19"/>
      <c r="G19" s="19"/>
      <c r="H19" s="68"/>
      <c r="I19" s="3"/>
      <c r="J19" s="3"/>
      <c r="K19" s="3"/>
      <c r="L19" s="3"/>
      <c r="M19" s="3"/>
      <c r="N19" s="3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21" ht="15">
      <c r="A20" s="31"/>
      <c r="B20" s="46"/>
      <c r="C20" s="7"/>
      <c r="D20" s="46"/>
      <c r="E20" s="10"/>
      <c r="F20" s="44" t="s">
        <v>57</v>
      </c>
      <c r="G20" s="19"/>
      <c r="H20" s="68"/>
      <c r="I20" s="3"/>
      <c r="J20" s="3"/>
      <c r="K20" s="3"/>
      <c r="L20" s="3"/>
      <c r="M20" s="3"/>
      <c r="N20" s="3"/>
      <c r="O20" s="2"/>
      <c r="P20" s="2"/>
      <c r="Q20" s="2"/>
      <c r="R20" s="2"/>
      <c r="S20" s="2"/>
      <c r="T20" s="2"/>
      <c r="U20" s="2"/>
    </row>
    <row r="21" spans="1:21" ht="15">
      <c r="A21" s="31"/>
      <c r="B21" s="46"/>
      <c r="C21" s="7"/>
      <c r="D21" s="46"/>
      <c r="E21" s="10"/>
      <c r="F21" s="44" t="s">
        <v>121</v>
      </c>
      <c r="G21" s="19"/>
      <c r="H21" s="68"/>
      <c r="I21" s="3"/>
      <c r="J21" s="3"/>
      <c r="K21" s="3"/>
      <c r="L21" s="3"/>
      <c r="M21" s="3"/>
      <c r="N21" s="3"/>
      <c r="O21" s="2"/>
      <c r="P21" s="2"/>
      <c r="Q21" s="2"/>
      <c r="R21" s="2"/>
      <c r="S21" s="2"/>
      <c r="T21" s="2"/>
      <c r="U21" s="2"/>
    </row>
    <row r="22" spans="1:61" ht="15">
      <c r="A22" s="31"/>
      <c r="B22" s="14"/>
      <c r="C22" s="7"/>
      <c r="D22" s="15" t="s">
        <v>131</v>
      </c>
      <c r="E22" s="10"/>
      <c r="F22" s="15" t="s">
        <v>131</v>
      </c>
      <c r="G22" s="10"/>
      <c r="H22" s="15" t="s">
        <v>131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</row>
    <row r="23" spans="1:25" s="1" customFormat="1" ht="15">
      <c r="A23" s="31"/>
      <c r="B23" s="32"/>
      <c r="C23" s="33"/>
      <c r="D23" s="34"/>
      <c r="E23" s="33"/>
      <c r="F23" s="52"/>
      <c r="G23" s="33"/>
      <c r="H23" s="3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1" ht="15">
      <c r="A24" s="31"/>
      <c r="B24" s="128" t="s">
        <v>95</v>
      </c>
      <c r="C24" s="65"/>
      <c r="D24" s="47"/>
      <c r="E24" s="66"/>
      <c r="F24" s="46" t="s">
        <v>117</v>
      </c>
      <c r="G24" s="70"/>
      <c r="H24" s="128" t="s">
        <v>108</v>
      </c>
      <c r="I24" s="3"/>
      <c r="J24" s="3"/>
      <c r="K24" s="3"/>
      <c r="L24" s="3"/>
      <c r="M24" s="3"/>
      <c r="N24" s="3"/>
      <c r="O24" s="2"/>
      <c r="P24" s="2"/>
      <c r="Q24" s="2"/>
      <c r="R24" s="2"/>
      <c r="S24" s="2"/>
      <c r="T24" s="2"/>
      <c r="U24" s="2"/>
    </row>
    <row r="25" spans="1:61" ht="15">
      <c r="A25" s="31"/>
      <c r="B25" s="69"/>
      <c r="C25" s="70"/>
      <c r="D25" s="66"/>
      <c r="E25" s="70"/>
      <c r="F25" s="68"/>
      <c r="G25" s="70"/>
      <c r="H25" s="128" t="s">
        <v>95</v>
      </c>
      <c r="I25" s="3"/>
      <c r="J25" s="3"/>
      <c r="K25" s="3"/>
      <c r="L25" s="3"/>
      <c r="M25" s="3"/>
      <c r="N25" s="3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61" ht="15">
      <c r="A26" s="31"/>
      <c r="B26" s="69"/>
      <c r="C26" s="70"/>
      <c r="D26" s="66"/>
      <c r="E26" s="70"/>
      <c r="F26" s="68"/>
      <c r="G26" s="70"/>
      <c r="H26" s="128" t="s">
        <v>101</v>
      </c>
      <c r="I26" s="3"/>
      <c r="J26" s="3"/>
      <c r="K26" s="3"/>
      <c r="L26" s="3"/>
      <c r="M26" s="3"/>
      <c r="N26" s="3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ht="15">
      <c r="A27" s="31"/>
      <c r="B27" s="69"/>
      <c r="C27" s="70"/>
      <c r="D27" s="66"/>
      <c r="E27" s="70"/>
      <c r="F27" s="46" t="s">
        <v>119</v>
      </c>
      <c r="G27" s="70"/>
      <c r="H27" s="81" t="s">
        <v>119</v>
      </c>
      <c r="I27" s="3"/>
      <c r="J27" s="3"/>
      <c r="K27" s="3"/>
      <c r="L27" s="3"/>
      <c r="M27" s="3"/>
      <c r="N27" s="3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1" ht="15">
      <c r="A28" s="31"/>
      <c r="B28" s="69"/>
      <c r="C28" s="70"/>
      <c r="D28" s="66"/>
      <c r="E28" s="70"/>
      <c r="F28" s="68"/>
      <c r="G28" s="70"/>
      <c r="H28" s="81" t="s">
        <v>160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</row>
    <row r="29" spans="1:61" ht="15">
      <c r="A29" s="31"/>
      <c r="B29" s="128" t="s">
        <v>96</v>
      </c>
      <c r="C29" s="51"/>
      <c r="D29" s="51"/>
      <c r="E29" s="51"/>
      <c r="F29" s="46" t="s">
        <v>118</v>
      </c>
      <c r="G29" s="70"/>
      <c r="H29" s="4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</row>
    <row r="30" spans="1:61" ht="15">
      <c r="A30" s="31"/>
      <c r="B30" s="69"/>
      <c r="C30" s="70"/>
      <c r="D30" s="66"/>
      <c r="E30" s="70"/>
      <c r="F30" s="68"/>
      <c r="G30" s="70"/>
      <c r="H30" s="4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</row>
    <row r="31" spans="1:8" ht="14.25">
      <c r="A31" s="31"/>
      <c r="B31" s="128" t="s">
        <v>101</v>
      </c>
      <c r="C31" s="65"/>
      <c r="D31" s="47"/>
      <c r="E31" s="66"/>
      <c r="F31" s="46" t="s">
        <v>101</v>
      </c>
      <c r="G31" s="70"/>
      <c r="H31" s="46"/>
    </row>
    <row r="32" spans="1:61" ht="22.5">
      <c r="A32" s="31"/>
      <c r="B32" s="128" t="s">
        <v>155</v>
      </c>
      <c r="C32" s="65"/>
      <c r="D32" s="47"/>
      <c r="E32" s="66"/>
      <c r="F32" s="46"/>
      <c r="G32" s="70"/>
      <c r="H32" s="4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</row>
    <row r="33" spans="1:61" ht="15">
      <c r="A33" s="31"/>
      <c r="B33" s="128" t="s">
        <v>102</v>
      </c>
      <c r="C33" s="65"/>
      <c r="D33" s="47"/>
      <c r="E33" s="66"/>
      <c r="F33" s="68"/>
      <c r="G33" s="70"/>
      <c r="H33" s="4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</row>
    <row r="34" spans="1:61" ht="15">
      <c r="A34" s="31"/>
      <c r="B34" s="128" t="s">
        <v>91</v>
      </c>
      <c r="C34" s="65"/>
      <c r="D34" s="47"/>
      <c r="E34" s="66"/>
      <c r="F34" s="68"/>
      <c r="G34" s="70"/>
      <c r="H34" s="4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</row>
    <row r="35" spans="1:61" ht="15">
      <c r="A35" s="31"/>
      <c r="B35" s="128" t="s">
        <v>156</v>
      </c>
      <c r="C35" s="65"/>
      <c r="D35" s="47"/>
      <c r="E35" s="66"/>
      <c r="F35" s="68"/>
      <c r="G35" s="70"/>
      <c r="H35" s="4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</row>
    <row r="36" spans="1:61" ht="15">
      <c r="A36" s="31"/>
      <c r="B36" s="128" t="s">
        <v>157</v>
      </c>
      <c r="C36" s="65"/>
      <c r="D36" s="47"/>
      <c r="E36" s="66"/>
      <c r="F36" s="68"/>
      <c r="G36" s="70"/>
      <c r="H36" s="4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</row>
    <row r="37" spans="1:61" ht="15">
      <c r="A37" s="31"/>
      <c r="B37" s="128" t="s">
        <v>90</v>
      </c>
      <c r="C37" s="65"/>
      <c r="D37" s="47"/>
      <c r="E37" s="66"/>
      <c r="F37" s="46" t="s">
        <v>90</v>
      </c>
      <c r="G37" s="70"/>
      <c r="H37" s="4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</row>
    <row r="38" spans="1:61" ht="15">
      <c r="A38" s="31"/>
      <c r="B38" s="46"/>
      <c r="C38" s="65"/>
      <c r="D38" s="47"/>
      <c r="E38" s="66"/>
      <c r="F38" s="46"/>
      <c r="G38" s="70"/>
      <c r="H38" s="4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</row>
    <row r="39" spans="1:61" ht="15">
      <c r="A39" s="31"/>
      <c r="B39" s="128" t="s">
        <v>104</v>
      </c>
      <c r="C39" s="222"/>
      <c r="D39" s="222"/>
      <c r="E39" s="222"/>
      <c r="F39" s="222"/>
      <c r="G39" s="70"/>
      <c r="H39" s="4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</row>
    <row r="40" spans="1:61" ht="15">
      <c r="A40" s="155">
        <v>43375</v>
      </c>
      <c r="B40" s="128" t="s">
        <v>105</v>
      </c>
      <c r="C40" s="68"/>
      <c r="D40" s="68"/>
      <c r="E40" s="68"/>
      <c r="F40" s="46"/>
      <c r="G40" s="70"/>
      <c r="H40" s="4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</row>
    <row r="41" spans="1:61" ht="15">
      <c r="A41" s="31" t="s">
        <v>165</v>
      </c>
      <c r="B41" s="128" t="s">
        <v>125</v>
      </c>
      <c r="C41" s="68"/>
      <c r="D41" s="68"/>
      <c r="E41" s="68"/>
      <c r="F41" s="46"/>
      <c r="G41" s="70"/>
      <c r="H41" s="4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</row>
    <row r="42" spans="1:63" ht="15">
      <c r="A42" s="31"/>
      <c r="B42" s="128" t="s">
        <v>103</v>
      </c>
      <c r="C42" s="68"/>
      <c r="D42" s="68"/>
      <c r="E42" s="68"/>
      <c r="F42" s="46"/>
      <c r="G42" s="70"/>
      <c r="H42" s="4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</row>
    <row r="43" spans="1:21" ht="15">
      <c r="A43" s="31"/>
      <c r="B43" s="128" t="s">
        <v>106</v>
      </c>
      <c r="C43" s="65"/>
      <c r="D43" s="47"/>
      <c r="E43" s="66"/>
      <c r="F43" s="67"/>
      <c r="G43" s="69"/>
      <c r="H43" s="69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5" ht="15">
      <c r="A44" s="31"/>
      <c r="B44" s="128" t="s">
        <v>107</v>
      </c>
      <c r="C44" s="65"/>
      <c r="D44" s="47"/>
      <c r="E44" s="66"/>
      <c r="F44" s="46" t="s">
        <v>107</v>
      </c>
      <c r="G44" s="69"/>
      <c r="H44" s="69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5">
      <c r="A45" s="31"/>
      <c r="B45" s="128" t="s">
        <v>108</v>
      </c>
      <c r="C45" s="65"/>
      <c r="D45" s="47"/>
      <c r="E45" s="66"/>
      <c r="F45" s="68"/>
      <c r="G45" s="69"/>
      <c r="H45" s="69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5">
      <c r="A46" s="31"/>
      <c r="B46" s="229" t="s">
        <v>92</v>
      </c>
      <c r="C46" s="230"/>
      <c r="D46" s="239"/>
      <c r="E46" s="228"/>
      <c r="F46" s="75" t="s">
        <v>92</v>
      </c>
      <c r="G46" s="227"/>
      <c r="H46" s="227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3" ht="15">
      <c r="A47" s="31"/>
      <c r="B47" s="262" t="s">
        <v>93</v>
      </c>
      <c r="C47" s="65"/>
      <c r="D47" s="47"/>
      <c r="E47" s="66"/>
      <c r="F47" s="68"/>
      <c r="G47" s="69"/>
      <c r="H47" s="69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5" ht="15">
      <c r="A48" s="31"/>
      <c r="B48" s="128" t="s">
        <v>158</v>
      </c>
      <c r="C48" s="65"/>
      <c r="D48" s="47"/>
      <c r="E48" s="66"/>
      <c r="F48" s="68"/>
      <c r="G48" s="69"/>
      <c r="H48" s="69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5">
      <c r="A49" s="31"/>
      <c r="B49" s="128" t="s">
        <v>94</v>
      </c>
      <c r="C49" s="65"/>
      <c r="D49" s="47"/>
      <c r="E49" s="66"/>
      <c r="F49" s="46" t="s">
        <v>94</v>
      </c>
      <c r="G49" s="69"/>
      <c r="H49" s="69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61" ht="15">
      <c r="A50" s="31"/>
      <c r="B50" s="15" t="s">
        <v>131</v>
      </c>
      <c r="C50" s="7"/>
      <c r="D50" s="15" t="s">
        <v>131</v>
      </c>
      <c r="E50" s="7"/>
      <c r="F50" s="15" t="s">
        <v>131</v>
      </c>
      <c r="G50" s="7"/>
      <c r="H50" s="15" t="s">
        <v>131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</row>
    <row r="51" spans="1:61" ht="15">
      <c r="A51" s="31"/>
      <c r="B51" s="32"/>
      <c r="C51" s="33"/>
      <c r="D51" s="34"/>
      <c r="E51" s="33"/>
      <c r="F51" s="52"/>
      <c r="G51" s="33"/>
      <c r="H51" s="35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</row>
    <row r="52" spans="1:61" ht="45.75" customHeight="1">
      <c r="A52" s="155">
        <v>43376</v>
      </c>
      <c r="B52" s="223" t="s">
        <v>142</v>
      </c>
      <c r="C52" s="65"/>
      <c r="D52" s="47"/>
      <c r="E52" s="66"/>
      <c r="F52" s="46"/>
      <c r="G52" s="19"/>
      <c r="H52" s="128" t="s">
        <v>1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</row>
    <row r="53" spans="1:61" ht="15">
      <c r="A53" s="31" t="s">
        <v>166</v>
      </c>
      <c r="B53" s="203" t="s">
        <v>22</v>
      </c>
      <c r="C53" s="245"/>
      <c r="D53" s="246"/>
      <c r="E53" s="214"/>
      <c r="F53" s="44" t="s">
        <v>22</v>
      </c>
      <c r="G53" s="244"/>
      <c r="H53" s="203" t="s">
        <v>22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</row>
    <row r="54" spans="1:61" ht="15">
      <c r="A54" s="31"/>
      <c r="B54" s="51"/>
      <c r="C54" s="7"/>
      <c r="D54" s="17"/>
      <c r="E54" s="10"/>
      <c r="F54" s="19"/>
      <c r="G54" s="19"/>
      <c r="H54" s="203" t="s">
        <v>77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</row>
    <row r="55" spans="1:23" ht="37.5" customHeight="1">
      <c r="A55" s="31"/>
      <c r="B55" s="128" t="s">
        <v>192</v>
      </c>
      <c r="C55" s="51"/>
      <c r="D55" s="51"/>
      <c r="E55" s="51"/>
      <c r="F55" s="46" t="s">
        <v>120</v>
      </c>
      <c r="G55" s="19"/>
      <c r="H55" s="128" t="s">
        <v>120</v>
      </c>
      <c r="I55" s="3"/>
      <c r="J55" s="3"/>
      <c r="K55" s="3"/>
      <c r="L55" s="3"/>
      <c r="M55" s="3"/>
      <c r="N55" s="3"/>
      <c r="O55" s="2"/>
      <c r="P55" s="2"/>
      <c r="Q55" s="2"/>
      <c r="R55" s="2"/>
      <c r="S55" s="2"/>
      <c r="T55" s="2"/>
      <c r="U55" s="2"/>
      <c r="V55" s="2"/>
      <c r="W55" s="2"/>
    </row>
    <row r="56" spans="1:23" ht="15">
      <c r="A56" s="31"/>
      <c r="B56" s="203" t="s">
        <v>54</v>
      </c>
      <c r="C56" s="242"/>
      <c r="D56" s="44"/>
      <c r="E56" s="243"/>
      <c r="F56" s="44" t="s">
        <v>54</v>
      </c>
      <c r="G56" s="244"/>
      <c r="H56" s="205" t="s">
        <v>54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61" ht="15">
      <c r="A57" s="31"/>
      <c r="B57" s="203" t="s">
        <v>79</v>
      </c>
      <c r="C57" s="218"/>
      <c r="D57" s="218"/>
      <c r="E57" s="218"/>
      <c r="F57" s="44" t="s">
        <v>79</v>
      </c>
      <c r="G57" s="244"/>
      <c r="H57" s="203" t="s">
        <v>79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</row>
    <row r="58" spans="1:61" ht="45">
      <c r="A58" s="31"/>
      <c r="B58" s="203" t="s">
        <v>145</v>
      </c>
      <c r="C58" s="242"/>
      <c r="D58" s="44"/>
      <c r="E58" s="243"/>
      <c r="F58" s="44" t="s">
        <v>46</v>
      </c>
      <c r="G58" s="244"/>
      <c r="H58" s="203" t="s">
        <v>46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</row>
    <row r="59" spans="1:61" ht="15">
      <c r="A59" s="31"/>
      <c r="B59" s="203" t="s">
        <v>50</v>
      </c>
      <c r="C59" s="242"/>
      <c r="D59" s="44"/>
      <c r="E59" s="243"/>
      <c r="F59" s="216"/>
      <c r="G59" s="244"/>
      <c r="H59" s="203" t="s">
        <v>50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</row>
    <row r="60" spans="1:21" ht="15">
      <c r="A60" s="31"/>
      <c r="B60" s="241" t="s">
        <v>63</v>
      </c>
      <c r="C60" s="242"/>
      <c r="D60" s="44"/>
      <c r="E60" s="243"/>
      <c r="F60" s="213"/>
      <c r="G60" s="244"/>
      <c r="H60" s="203" t="s">
        <v>123</v>
      </c>
      <c r="I60" s="3"/>
      <c r="J60" s="3"/>
      <c r="K60" s="3"/>
      <c r="L60" s="3"/>
      <c r="M60" s="3"/>
      <c r="N60" s="3"/>
      <c r="O60" s="2"/>
      <c r="P60" s="2"/>
      <c r="Q60" s="2"/>
      <c r="R60" s="2"/>
      <c r="S60" s="2"/>
      <c r="T60" s="2"/>
      <c r="U60" s="2"/>
    </row>
    <row r="61" spans="1:21" ht="33.75">
      <c r="A61" s="31"/>
      <c r="B61" s="203" t="s">
        <v>146</v>
      </c>
      <c r="C61" s="242"/>
      <c r="D61" s="44"/>
      <c r="E61" s="243"/>
      <c r="F61" s="44" t="s">
        <v>12</v>
      </c>
      <c r="G61" s="244"/>
      <c r="H61" s="203" t="s">
        <v>12</v>
      </c>
      <c r="I61" s="3"/>
      <c r="J61" s="3"/>
      <c r="K61" s="3"/>
      <c r="L61" s="3"/>
      <c r="M61" s="3"/>
      <c r="N61" s="3"/>
      <c r="O61" s="2"/>
      <c r="P61" s="2"/>
      <c r="Q61" s="2"/>
      <c r="R61" s="2"/>
      <c r="S61" s="2"/>
      <c r="T61" s="2"/>
      <c r="U61" s="2"/>
    </row>
    <row r="62" spans="1:21" ht="22.5">
      <c r="A62" s="31"/>
      <c r="B62" s="241" t="s">
        <v>61</v>
      </c>
      <c r="C62" s="242"/>
      <c r="D62" s="44"/>
      <c r="E62" s="243"/>
      <c r="F62" s="216"/>
      <c r="G62" s="244"/>
      <c r="H62" s="241" t="s">
        <v>61</v>
      </c>
      <c r="I62" s="3"/>
      <c r="J62" s="3"/>
      <c r="K62" s="3"/>
      <c r="L62" s="3"/>
      <c r="M62" s="3"/>
      <c r="N62" s="3"/>
      <c r="O62" s="2"/>
      <c r="P62" s="2"/>
      <c r="Q62" s="2"/>
      <c r="R62" s="2"/>
      <c r="S62" s="2"/>
      <c r="T62" s="2"/>
      <c r="U62" s="2"/>
    </row>
    <row r="63" spans="1:21" ht="15">
      <c r="A63" s="31"/>
      <c r="B63" s="13"/>
      <c r="C63" s="7"/>
      <c r="D63" s="44"/>
      <c r="E63" s="10"/>
      <c r="F63" s="19"/>
      <c r="G63" s="19"/>
      <c r="H63" s="241" t="s">
        <v>126</v>
      </c>
      <c r="I63" s="3"/>
      <c r="J63" s="3"/>
      <c r="K63" s="3"/>
      <c r="L63" s="3"/>
      <c r="M63" s="3"/>
      <c r="N63" s="3"/>
      <c r="O63" s="2"/>
      <c r="P63" s="2"/>
      <c r="Q63" s="2"/>
      <c r="R63" s="2"/>
      <c r="S63" s="2"/>
      <c r="T63" s="2"/>
      <c r="U63" s="2"/>
    </row>
    <row r="64" spans="1:21" ht="15">
      <c r="A64" s="31"/>
      <c r="B64" s="241" t="s">
        <v>49</v>
      </c>
      <c r="C64" s="7"/>
      <c r="D64" s="44"/>
      <c r="E64" s="10"/>
      <c r="F64" s="19"/>
      <c r="G64" s="19"/>
      <c r="H64" s="46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 ht="15">
      <c r="A65" s="31"/>
      <c r="B65" s="203" t="s">
        <v>25</v>
      </c>
      <c r="C65" s="242"/>
      <c r="D65" s="218"/>
      <c r="E65" s="243"/>
      <c r="F65" s="44" t="s">
        <v>25</v>
      </c>
      <c r="G65" s="244"/>
      <c r="H65" s="44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3" ht="15">
      <c r="A66" s="31"/>
      <c r="B66" s="203" t="s">
        <v>45</v>
      </c>
      <c r="C66" s="7"/>
      <c r="D66" s="51"/>
      <c r="E66" s="10"/>
      <c r="F66" s="19"/>
      <c r="G66" s="19"/>
      <c r="H66" s="46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ht="15">
      <c r="A67" s="31"/>
      <c r="B67" s="241" t="s">
        <v>67</v>
      </c>
      <c r="C67" s="7"/>
      <c r="D67" s="51"/>
      <c r="E67" s="10"/>
      <c r="F67" s="19"/>
      <c r="G67" s="19"/>
      <c r="H67" s="46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ht="15">
      <c r="A68" s="31"/>
      <c r="B68" s="128" t="s">
        <v>78</v>
      </c>
      <c r="C68" s="7"/>
      <c r="D68" s="51"/>
      <c r="E68" s="10"/>
      <c r="F68" s="19"/>
      <c r="G68" s="19"/>
      <c r="H68" s="46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ht="15">
      <c r="A69" s="31"/>
      <c r="B69" s="128" t="s">
        <v>23</v>
      </c>
      <c r="C69" s="68"/>
      <c r="D69" s="68"/>
      <c r="E69" s="68"/>
      <c r="F69" s="46"/>
      <c r="G69" s="19"/>
      <c r="H69" s="46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ht="15">
      <c r="A70" s="31"/>
      <c r="B70" s="128" t="s">
        <v>5</v>
      </c>
      <c r="C70" s="51"/>
      <c r="D70" s="51"/>
      <c r="E70" s="51"/>
      <c r="F70" s="46" t="s">
        <v>116</v>
      </c>
      <c r="G70" s="19"/>
      <c r="H70" s="46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61" ht="15">
      <c r="A71" s="31"/>
      <c r="B71" s="128" t="s">
        <v>9</v>
      </c>
      <c r="C71" s="51"/>
      <c r="D71" s="51"/>
      <c r="E71" s="51"/>
      <c r="F71" s="46" t="s">
        <v>9</v>
      </c>
      <c r="G71" s="19"/>
      <c r="H71" s="4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</row>
    <row r="72" spans="1:61" ht="22.5">
      <c r="A72" s="31"/>
      <c r="B72" s="128" t="s">
        <v>143</v>
      </c>
      <c r="C72" s="68"/>
      <c r="D72" s="46"/>
      <c r="E72" s="10"/>
      <c r="F72" s="19"/>
      <c r="G72" s="19"/>
      <c r="H72" s="4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</row>
    <row r="73" spans="1:61" ht="15">
      <c r="A73" s="31"/>
      <c r="B73" s="46"/>
      <c r="C73" s="7"/>
      <c r="D73" s="46" t="s">
        <v>112</v>
      </c>
      <c r="E73" s="10"/>
      <c r="F73" s="19"/>
      <c r="G73" s="19"/>
      <c r="H73" s="4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</row>
    <row r="74" spans="1:61" ht="15">
      <c r="A74" s="31"/>
      <c r="B74" s="128" t="s">
        <v>3</v>
      </c>
      <c r="C74" s="7"/>
      <c r="D74" s="46" t="s">
        <v>3</v>
      </c>
      <c r="E74" s="10"/>
      <c r="F74" s="19"/>
      <c r="G74" s="19"/>
      <c r="H74" s="4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</row>
    <row r="75" spans="1:61" ht="22.5">
      <c r="A75" s="31"/>
      <c r="B75" s="128" t="s">
        <v>4</v>
      </c>
      <c r="C75" s="7"/>
      <c r="D75" s="46" t="s">
        <v>111</v>
      </c>
      <c r="E75" s="10"/>
      <c r="F75" s="19"/>
      <c r="G75" s="19"/>
      <c r="H75" s="4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</row>
    <row r="76" spans="1:61" ht="15">
      <c r="A76" s="31"/>
      <c r="B76" s="15" t="s">
        <v>131</v>
      </c>
      <c r="C76" s="7"/>
      <c r="D76" s="15" t="s">
        <v>131</v>
      </c>
      <c r="E76" s="10"/>
      <c r="F76" s="15" t="s">
        <v>131</v>
      </c>
      <c r="G76" s="10"/>
      <c r="H76" s="15" t="s">
        <v>131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</row>
    <row r="77" spans="1:61" ht="15">
      <c r="A77" s="31"/>
      <c r="B77" s="32"/>
      <c r="C77" s="33"/>
      <c r="D77" s="34"/>
      <c r="E77" s="33"/>
      <c r="F77" s="52"/>
      <c r="G77" s="33"/>
      <c r="H77" s="35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</row>
    <row r="78" spans="1:8" ht="14.25">
      <c r="A78" s="31"/>
      <c r="B78" s="128" t="s">
        <v>162</v>
      </c>
      <c r="C78" s="65"/>
      <c r="D78" s="46" t="s">
        <v>110</v>
      </c>
      <c r="E78" s="65"/>
      <c r="F78" s="46" t="s">
        <v>110</v>
      </c>
      <c r="G78" s="70"/>
      <c r="H78" s="46"/>
    </row>
    <row r="79" spans="1:25" s="1" customFormat="1" ht="15">
      <c r="A79" s="31"/>
      <c r="B79" s="128" t="s">
        <v>115</v>
      </c>
      <c r="C79" s="65"/>
      <c r="D79" s="46"/>
      <c r="E79" s="65"/>
      <c r="F79" s="46" t="s">
        <v>115</v>
      </c>
      <c r="G79" s="70"/>
      <c r="H79" s="46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3" ht="15">
      <c r="A80" s="155">
        <v>43377</v>
      </c>
      <c r="B80" s="51"/>
      <c r="C80" s="51"/>
      <c r="D80" s="51"/>
      <c r="E80" s="51"/>
      <c r="F80" s="44" t="s">
        <v>65</v>
      </c>
      <c r="G80" s="213"/>
      <c r="H80" s="203" t="s">
        <v>65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8" ht="14.25">
      <c r="A81" s="31" t="s">
        <v>254</v>
      </c>
      <c r="B81" s="128" t="s">
        <v>163</v>
      </c>
      <c r="C81" s="65"/>
      <c r="D81" s="47"/>
      <c r="E81" s="66"/>
      <c r="F81" s="46" t="s">
        <v>66</v>
      </c>
      <c r="G81" s="67"/>
      <c r="H81" s="128" t="s">
        <v>66</v>
      </c>
    </row>
    <row r="82" spans="1:23" ht="15">
      <c r="A82" s="31"/>
      <c r="B82" s="203" t="s">
        <v>149</v>
      </c>
      <c r="C82" s="65"/>
      <c r="D82" s="47"/>
      <c r="E82" s="66"/>
      <c r="F82" s="44" t="s">
        <v>149</v>
      </c>
      <c r="G82" s="213"/>
      <c r="H82" s="203" t="s">
        <v>149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:23" ht="15">
      <c r="A83" s="31"/>
      <c r="B83" s="51"/>
      <c r="C83" s="7"/>
      <c r="D83" s="17"/>
      <c r="E83" s="66"/>
      <c r="F83" s="67"/>
      <c r="G83" s="67"/>
      <c r="H83" s="203" t="s">
        <v>127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:23" ht="15">
      <c r="A84" s="31"/>
      <c r="B84" s="241" t="s">
        <v>38</v>
      </c>
      <c r="C84" s="242"/>
      <c r="D84" s="247"/>
      <c r="E84" s="243"/>
      <c r="F84" s="244"/>
      <c r="G84" s="244"/>
      <c r="H84" s="203" t="s">
        <v>38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3" ht="45">
      <c r="A85" s="31"/>
      <c r="B85" s="203" t="s">
        <v>150</v>
      </c>
      <c r="C85" s="245"/>
      <c r="D85" s="246"/>
      <c r="E85" s="214"/>
      <c r="F85" s="213" t="s">
        <v>140</v>
      </c>
      <c r="G85" s="244"/>
      <c r="H85" s="206" t="s">
        <v>140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 ht="15">
      <c r="A86" s="31"/>
      <c r="B86" s="51"/>
      <c r="C86" s="65"/>
      <c r="D86" s="47"/>
      <c r="E86" s="66"/>
      <c r="F86" s="67"/>
      <c r="G86" s="67"/>
      <c r="H86" s="241" t="s">
        <v>191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:25" ht="15">
      <c r="A87" s="31"/>
      <c r="B87" s="241" t="s">
        <v>29</v>
      </c>
      <c r="C87" s="245"/>
      <c r="D87" s="246"/>
      <c r="E87" s="214"/>
      <c r="F87" s="213"/>
      <c r="G87" s="213"/>
      <c r="H87" s="248" t="s">
        <v>29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5">
      <c r="A88" s="31"/>
      <c r="B88" s="241" t="s">
        <v>30</v>
      </c>
      <c r="C88" s="245"/>
      <c r="D88" s="246"/>
      <c r="E88" s="214"/>
      <c r="F88" s="213"/>
      <c r="G88" s="213"/>
      <c r="H88" s="248" t="s">
        <v>30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5">
      <c r="A89" s="31"/>
      <c r="B89" s="218"/>
      <c r="C89" s="218"/>
      <c r="D89" s="218"/>
      <c r="E89" s="218"/>
      <c r="F89" s="218"/>
      <c r="G89" s="213"/>
      <c r="H89" s="241" t="s">
        <v>39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s="1" customFormat="1" ht="15">
      <c r="A90" s="31"/>
      <c r="B90" s="203" t="s">
        <v>36</v>
      </c>
      <c r="C90" s="242"/>
      <c r="D90" s="15" t="s">
        <v>36</v>
      </c>
      <c r="E90" s="214"/>
      <c r="F90" s="44" t="s">
        <v>36</v>
      </c>
      <c r="G90" s="67"/>
      <c r="H90" s="46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3" ht="18.75" customHeight="1">
      <c r="A91" s="31"/>
      <c r="B91" s="203" t="s">
        <v>83</v>
      </c>
      <c r="C91" s="65"/>
      <c r="D91" s="47"/>
      <c r="E91" s="66"/>
      <c r="F91" s="67"/>
      <c r="G91" s="67"/>
      <c r="H91" s="46"/>
      <c r="I91" s="3"/>
      <c r="J91" s="3"/>
      <c r="K91" s="3"/>
      <c r="L91" s="3"/>
      <c r="M91" s="3"/>
      <c r="N91" s="3"/>
      <c r="O91" s="2"/>
      <c r="P91" s="2"/>
      <c r="Q91" s="2"/>
      <c r="R91" s="2"/>
      <c r="S91" s="2"/>
      <c r="T91" s="2"/>
      <c r="U91" s="2"/>
      <c r="V91" s="2"/>
      <c r="W91" s="2"/>
    </row>
    <row r="92" spans="1:25" ht="15">
      <c r="A92" s="31"/>
      <c r="B92" s="203" t="s">
        <v>84</v>
      </c>
      <c r="C92" s="65"/>
      <c r="D92" s="47"/>
      <c r="E92" s="66"/>
      <c r="F92" s="67"/>
      <c r="G92" s="67"/>
      <c r="H92" s="46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3" ht="18.75" customHeight="1">
      <c r="A93" s="31"/>
      <c r="B93" s="241" t="s">
        <v>68</v>
      </c>
      <c r="C93" s="65"/>
      <c r="D93" s="47"/>
      <c r="E93" s="66"/>
      <c r="F93" s="67"/>
      <c r="G93" s="67"/>
      <c r="H93" s="46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1" ht="15">
      <c r="A94" s="31"/>
      <c r="B94" s="241" t="s">
        <v>21</v>
      </c>
      <c r="C94" s="65"/>
      <c r="D94" s="47"/>
      <c r="E94" s="66"/>
      <c r="F94" s="67"/>
      <c r="G94" s="67"/>
      <c r="H94" s="46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1:21" ht="15">
      <c r="A95" s="31"/>
      <c r="B95" s="203" t="s">
        <v>37</v>
      </c>
      <c r="C95" s="65"/>
      <c r="D95" s="47"/>
      <c r="E95" s="66"/>
      <c r="F95" s="67"/>
      <c r="G95" s="67"/>
      <c r="H95" s="46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1:21" ht="15">
      <c r="A96" s="31"/>
      <c r="B96" s="241" t="s">
        <v>24</v>
      </c>
      <c r="C96" s="65"/>
      <c r="D96" s="47"/>
      <c r="E96" s="66"/>
      <c r="F96" s="67"/>
      <c r="G96" s="67"/>
      <c r="H96" s="46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1:21" ht="15">
      <c r="A97" s="31"/>
      <c r="B97" s="203" t="s">
        <v>16</v>
      </c>
      <c r="C97" s="65"/>
      <c r="D97" s="47"/>
      <c r="E97" s="66"/>
      <c r="F97" s="67"/>
      <c r="G97" s="67"/>
      <c r="H97" s="46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1:23" ht="15">
      <c r="A98" s="31"/>
      <c r="B98" s="203" t="s">
        <v>11</v>
      </c>
      <c r="C98" s="65"/>
      <c r="D98" s="47"/>
      <c r="E98" s="66"/>
      <c r="F98" s="67"/>
      <c r="G98" s="67"/>
      <c r="H98" s="46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1" ht="22.5">
      <c r="A99" s="31"/>
      <c r="B99" s="128" t="s">
        <v>141</v>
      </c>
      <c r="C99" s="51"/>
      <c r="D99" s="51"/>
      <c r="E99" s="51"/>
      <c r="F99" s="11" t="s">
        <v>141</v>
      </c>
      <c r="G99" s="67"/>
      <c r="H99" s="46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1:21" ht="15">
      <c r="A100" s="31"/>
      <c r="B100" s="14"/>
      <c r="C100" s="7"/>
      <c r="D100" s="15" t="s">
        <v>131</v>
      </c>
      <c r="E100" s="10"/>
      <c r="F100" s="15" t="s">
        <v>131</v>
      </c>
      <c r="G100" s="10"/>
      <c r="H100" s="15" t="s">
        <v>131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1:21" ht="15">
      <c r="A101" s="31"/>
      <c r="B101" s="32"/>
      <c r="C101" s="33"/>
      <c r="D101" s="34"/>
      <c r="E101" s="33"/>
      <c r="F101" s="52"/>
      <c r="G101" s="33"/>
      <c r="H101" s="35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1:23" ht="15">
      <c r="A102" s="31"/>
      <c r="B102" s="203" t="s">
        <v>33</v>
      </c>
      <c r="C102" s="242"/>
      <c r="D102" s="247"/>
      <c r="E102" s="243"/>
      <c r="F102" s="244"/>
      <c r="G102" s="244"/>
      <c r="H102" s="205" t="s">
        <v>33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1:8" ht="14.25">
      <c r="A103" s="31"/>
      <c r="B103" s="203" t="s">
        <v>6</v>
      </c>
      <c r="C103" s="14"/>
      <c r="D103" s="249"/>
      <c r="E103" s="243"/>
      <c r="F103" s="15" t="s">
        <v>6</v>
      </c>
      <c r="G103" s="244"/>
      <c r="H103" s="203" t="s">
        <v>6</v>
      </c>
    </row>
    <row r="104" spans="1:8" ht="14.25">
      <c r="A104" s="31"/>
      <c r="B104" s="203" t="s">
        <v>7</v>
      </c>
      <c r="C104" s="242"/>
      <c r="D104" s="247"/>
      <c r="E104" s="243"/>
      <c r="F104" s="244"/>
      <c r="G104" s="244"/>
      <c r="H104" s="203" t="s">
        <v>7</v>
      </c>
    </row>
    <row r="105" spans="1:8" ht="14.25">
      <c r="A105" s="155">
        <v>43378</v>
      </c>
      <c r="B105" s="51"/>
      <c r="C105" s="7"/>
      <c r="D105" s="17"/>
      <c r="E105" s="10"/>
      <c r="F105" s="19"/>
      <c r="G105" s="19"/>
      <c r="H105" s="203" t="s">
        <v>11</v>
      </c>
    </row>
    <row r="106" spans="1:8" ht="14.25">
      <c r="A106" s="31" t="s">
        <v>168</v>
      </c>
      <c r="B106" s="51"/>
      <c r="C106" s="7"/>
      <c r="D106" s="17"/>
      <c r="E106" s="10"/>
      <c r="F106" s="19"/>
      <c r="G106" s="19"/>
      <c r="H106" s="206" t="s">
        <v>20</v>
      </c>
    </row>
    <row r="107" spans="1:61" ht="15">
      <c r="A107" s="31"/>
      <c r="B107" s="51"/>
      <c r="C107" s="7"/>
      <c r="D107" s="17"/>
      <c r="E107" s="10"/>
      <c r="F107" s="19"/>
      <c r="G107" s="19"/>
      <c r="H107" s="203" t="s">
        <v>71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</row>
    <row r="108" spans="1:61" ht="15">
      <c r="A108" s="31"/>
      <c r="B108" s="128" t="s">
        <v>48</v>
      </c>
      <c r="C108" s="65"/>
      <c r="D108" s="47"/>
      <c r="E108" s="66"/>
      <c r="F108" s="46" t="s">
        <v>48</v>
      </c>
      <c r="G108" s="19"/>
      <c r="H108" s="127" t="s">
        <v>48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</row>
    <row r="109" spans="1:61" ht="15">
      <c r="A109" s="31"/>
      <c r="B109" s="203" t="s">
        <v>97</v>
      </c>
      <c r="C109" s="245"/>
      <c r="D109" s="246"/>
      <c r="E109" s="214"/>
      <c r="F109" s="216"/>
      <c r="G109" s="244"/>
      <c r="H109" s="203" t="s">
        <v>97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</row>
    <row r="110" spans="1:61" ht="15">
      <c r="A110" s="31"/>
      <c r="B110" s="203" t="s">
        <v>85</v>
      </c>
      <c r="C110" s="7"/>
      <c r="D110" s="17"/>
      <c r="E110" s="10"/>
      <c r="F110" s="19"/>
      <c r="G110" s="19"/>
      <c r="H110" s="4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</row>
    <row r="111" spans="1:61" ht="15">
      <c r="A111" s="31"/>
      <c r="B111" s="203" t="s">
        <v>86</v>
      </c>
      <c r="C111" s="7"/>
      <c r="D111" s="17"/>
      <c r="E111" s="10"/>
      <c r="F111" s="19"/>
      <c r="G111" s="19"/>
      <c r="H111" s="4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</row>
    <row r="112" spans="1:61" ht="15">
      <c r="A112" s="31"/>
      <c r="B112" s="203" t="s">
        <v>87</v>
      </c>
      <c r="C112" s="7"/>
      <c r="D112" s="17"/>
      <c r="E112" s="10"/>
      <c r="F112" s="19"/>
      <c r="G112" s="19"/>
      <c r="H112" s="4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</row>
    <row r="113" spans="1:61" ht="15">
      <c r="A113" s="31"/>
      <c r="B113" s="51"/>
      <c r="C113" s="7"/>
      <c r="D113" s="17"/>
      <c r="E113" s="10"/>
      <c r="F113" s="19"/>
      <c r="G113" s="19"/>
      <c r="H113" s="4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</row>
    <row r="114" spans="1:61" ht="15">
      <c r="A114" s="31"/>
      <c r="B114" s="203" t="s">
        <v>39</v>
      </c>
      <c r="C114" s="7"/>
      <c r="D114" s="17"/>
      <c r="E114" s="10"/>
      <c r="F114" s="19"/>
      <c r="G114" s="19"/>
      <c r="H114" s="4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</row>
    <row r="115" spans="1:61" ht="15">
      <c r="A115" s="31"/>
      <c r="B115" s="203" t="s">
        <v>40</v>
      </c>
      <c r="C115" s="7"/>
      <c r="D115" s="17"/>
      <c r="E115" s="10"/>
      <c r="F115" s="19"/>
      <c r="G115" s="19"/>
      <c r="H115" s="4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</row>
    <row r="116" spans="1:61" ht="15">
      <c r="A116" s="31"/>
      <c r="B116" s="203" t="s">
        <v>41</v>
      </c>
      <c r="C116" s="7"/>
      <c r="D116" s="17"/>
      <c r="E116" s="10"/>
      <c r="F116" s="51"/>
      <c r="G116" s="19"/>
      <c r="H116" s="4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</row>
    <row r="117" spans="1:61" ht="15">
      <c r="A117" s="31"/>
      <c r="B117" s="46"/>
      <c r="C117" s="7"/>
      <c r="D117" s="17"/>
      <c r="E117" s="10"/>
      <c r="F117" s="44" t="s">
        <v>114</v>
      </c>
      <c r="G117" s="19"/>
      <c r="H117" s="4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</row>
    <row r="118" spans="1:61" ht="15">
      <c r="A118" s="31"/>
      <c r="B118" s="46"/>
      <c r="C118" s="7"/>
      <c r="D118" s="17"/>
      <c r="E118" s="10"/>
      <c r="F118" s="216" t="s">
        <v>159</v>
      </c>
      <c r="G118" s="19"/>
      <c r="H118" s="4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</row>
    <row r="119" spans="1:61" ht="15">
      <c r="A119" s="31"/>
      <c r="B119" s="203" t="s">
        <v>98</v>
      </c>
      <c r="C119" s="7"/>
      <c r="D119" s="17"/>
      <c r="E119" s="10"/>
      <c r="F119" s="68"/>
      <c r="G119" s="19"/>
      <c r="H119" s="4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</row>
    <row r="120" spans="1:25" s="1" customFormat="1" ht="15">
      <c r="A120" s="31"/>
      <c r="B120" s="241" t="s">
        <v>151</v>
      </c>
      <c r="C120" s="7"/>
      <c r="D120" s="17"/>
      <c r="E120" s="10"/>
      <c r="F120" s="68"/>
      <c r="G120" s="19"/>
      <c r="H120" s="46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3" ht="15">
      <c r="A121" s="31"/>
      <c r="B121" s="241" t="s">
        <v>152</v>
      </c>
      <c r="C121" s="7"/>
      <c r="D121" s="17"/>
      <c r="E121" s="10"/>
      <c r="F121" s="68"/>
      <c r="G121" s="19"/>
      <c r="H121" s="46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spans="1:61" ht="15">
      <c r="A122" s="31"/>
      <c r="B122" s="241" t="s">
        <v>153</v>
      </c>
      <c r="C122" s="7"/>
      <c r="D122" s="17"/>
      <c r="E122" s="10"/>
      <c r="F122" s="68"/>
      <c r="G122" s="19"/>
      <c r="H122" s="46"/>
      <c r="I122" s="3"/>
      <c r="J122" s="3"/>
      <c r="K122" s="3"/>
      <c r="L122" s="3"/>
      <c r="M122" s="3"/>
      <c r="N122" s="3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</row>
    <row r="123" spans="1:61" ht="15">
      <c r="A123" s="31"/>
      <c r="B123" s="241" t="s">
        <v>154</v>
      </c>
      <c r="C123" s="7"/>
      <c r="D123" s="17"/>
      <c r="E123" s="10"/>
      <c r="F123" s="68"/>
      <c r="G123" s="19"/>
      <c r="H123" s="46"/>
      <c r="I123" s="3"/>
      <c r="J123" s="3"/>
      <c r="K123" s="3"/>
      <c r="L123" s="3"/>
      <c r="M123" s="3"/>
      <c r="N123" s="3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</row>
    <row r="124" spans="1:61" ht="15">
      <c r="A124" s="31"/>
      <c r="B124" s="241" t="s">
        <v>139</v>
      </c>
      <c r="C124" s="7"/>
      <c r="D124" s="17"/>
      <c r="E124" s="10"/>
      <c r="F124" s="68"/>
      <c r="G124" s="19"/>
      <c r="H124" s="46"/>
      <c r="I124" s="3"/>
      <c r="J124" s="3"/>
      <c r="K124" s="3"/>
      <c r="L124" s="3"/>
      <c r="M124" s="3"/>
      <c r="N124" s="3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</row>
    <row r="125" spans="1:21" ht="15">
      <c r="A125" s="31"/>
      <c r="B125" s="241" t="s">
        <v>138</v>
      </c>
      <c r="C125" s="7"/>
      <c r="D125" s="17"/>
      <c r="E125" s="10"/>
      <c r="F125" s="68"/>
      <c r="G125" s="19"/>
      <c r="H125" s="46"/>
      <c r="I125" s="9" t="s">
        <v>201</v>
      </c>
      <c r="J125" s="9"/>
      <c r="K125" s="9"/>
      <c r="L125" s="9"/>
      <c r="M125" s="9"/>
      <c r="N125" s="3"/>
      <c r="O125" s="3"/>
      <c r="P125" s="3"/>
      <c r="Q125" s="3"/>
      <c r="R125" s="3"/>
      <c r="S125" s="3"/>
      <c r="T125" s="3"/>
      <c r="U125" s="3"/>
    </row>
    <row r="126" spans="1:25" s="1" customFormat="1" ht="15">
      <c r="A126" s="31"/>
      <c r="B126" s="250" t="s">
        <v>134</v>
      </c>
      <c r="C126" s="7"/>
      <c r="D126" s="17"/>
      <c r="E126" s="10"/>
      <c r="F126" s="68"/>
      <c r="G126" s="19"/>
      <c r="H126" s="46"/>
      <c r="I126" s="114" t="s">
        <v>196</v>
      </c>
      <c r="J126" s="114"/>
      <c r="K126" s="9"/>
      <c r="L126" s="9"/>
      <c r="M126" s="9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3" ht="15.75" customHeight="1">
      <c r="A127" s="31"/>
      <c r="B127" s="241" t="s">
        <v>135</v>
      </c>
      <c r="C127" s="7"/>
      <c r="D127" s="17"/>
      <c r="E127" s="10"/>
      <c r="F127" s="68"/>
      <c r="G127" s="19"/>
      <c r="H127" s="46"/>
      <c r="I127" s="9" t="s">
        <v>197</v>
      </c>
      <c r="J127" s="9" t="s">
        <v>198</v>
      </c>
      <c r="K127" s="9" t="s">
        <v>199</v>
      </c>
      <c r="L127" s="9" t="s">
        <v>200</v>
      </c>
      <c r="M127" s="9" t="s">
        <v>200</v>
      </c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spans="1:23" ht="15">
      <c r="A128" s="31"/>
      <c r="B128" s="241" t="s">
        <v>99</v>
      </c>
      <c r="C128" s="7"/>
      <c r="D128" s="17"/>
      <c r="E128" s="10"/>
      <c r="F128" s="68"/>
      <c r="G128" s="19"/>
      <c r="H128" s="46"/>
      <c r="I128" s="115" t="e">
        <f>SUM(B22+B53+B56+B57+B58+B59+B60+B61+B62+B64+B65+B66+B67+B82+B84+B85+B87+B88+B90+B91+B92+B93+B94+B95+B96+B97+B98+B102+B103+B104+B109+B110+B111+B112+B114+B115+B116+B119+B120+B121+B122+B123+B124+B125+B126+B127+B128+B129)</f>
        <v>#VALUE!</v>
      </c>
      <c r="J128" s="115" t="e">
        <f>SUM(D22+D90)</f>
        <v>#VALUE!</v>
      </c>
      <c r="K128" s="115" t="e">
        <f>SUM(F22+F53+F56+F57+F58+F65+F61+F80+F85+F90+F103+F117+F118+F82)</f>
        <v>#VALUE!</v>
      </c>
      <c r="L128" s="115" t="e">
        <f>SUM(H22+H53+H54+H56+H57+H58+H59+H60+H61+H62+H63+H80+H82+H83+H84+H85+H86+H87+H88+H89+H102+H103+H104+H105+H106+H107+H109)</f>
        <v>#VALUE!</v>
      </c>
      <c r="M128" s="115" t="e">
        <f>SUM(#REF!+#REF!+#REF!+#REF!+#REF!+#REF!+#REF!+#REF!+#REF!+#REF!+#REF!+#REF!+#REF!+#REF!+#REF!+#REF!+#REF!+#REF!+#REF!+#REF!+#REF!+#REF!+#REF!+#REF!+#REF!+#REF!+#REF!)</f>
        <v>#REF!</v>
      </c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1:23" ht="15">
      <c r="A129" s="31"/>
      <c r="B129" s="241" t="s">
        <v>100</v>
      </c>
      <c r="C129" s="7"/>
      <c r="D129" s="17"/>
      <c r="E129" s="10"/>
      <c r="F129" s="68"/>
      <c r="G129" s="19"/>
      <c r="H129" s="46"/>
      <c r="I129" s="20" t="s">
        <v>202</v>
      </c>
      <c r="J129" s="20"/>
      <c r="K129" s="20"/>
      <c r="L129" s="20"/>
      <c r="M129" s="20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1:13" ht="14.25">
      <c r="A130" s="31"/>
      <c r="B130" s="15" t="s">
        <v>131</v>
      </c>
      <c r="C130" s="7"/>
      <c r="D130" s="15" t="s">
        <v>131</v>
      </c>
      <c r="E130" s="10"/>
      <c r="F130" s="15" t="s">
        <v>131</v>
      </c>
      <c r="G130" s="10"/>
      <c r="H130" s="15" t="s">
        <v>131</v>
      </c>
      <c r="I130" s="113" t="e">
        <f>SUM(B50+B52+B55+B68+B69+B70+B71+B72+B74+B75+B78+B79+B81+B99+B108)</f>
        <v>#VALUE!</v>
      </c>
      <c r="J130" s="113" t="e">
        <f>SUM(D73+D74+D75+D78)</f>
        <v>#VALUE!</v>
      </c>
      <c r="K130" s="113" t="e">
        <f>SUM(F55+F70+F71+F78+F79+F81+F99+F108+F50)</f>
        <v>#VALUE!</v>
      </c>
      <c r="L130" s="113" t="e">
        <f>SUM(H52+H55+H81+H108+H50)</f>
        <v>#VALUE!</v>
      </c>
      <c r="M130" s="113" t="e">
        <f>SUM(#REF!+#REF!+#REF!+#REF!+#REF!)</f>
        <v>#REF!</v>
      </c>
    </row>
    <row r="131" spans="1:23" ht="15">
      <c r="A131" s="31"/>
      <c r="B131" s="32"/>
      <c r="C131" s="33"/>
      <c r="D131" s="34"/>
      <c r="E131" s="33"/>
      <c r="F131" s="52"/>
      <c r="G131" s="33"/>
      <c r="H131" s="35"/>
      <c r="I131" s="2"/>
      <c r="J131" s="2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1:8" ht="14.25">
      <c r="A132" s="31"/>
      <c r="B132" s="203" t="s">
        <v>43</v>
      </c>
      <c r="C132" s="245"/>
      <c r="D132" s="246"/>
      <c r="E132" s="214"/>
      <c r="F132" s="44" t="s">
        <v>43</v>
      </c>
      <c r="G132" s="213"/>
      <c r="H132" s="203" t="s">
        <v>43</v>
      </c>
    </row>
    <row r="133" spans="1:8" ht="14.25">
      <c r="A133" s="31"/>
      <c r="B133" s="11"/>
      <c r="C133" s="65"/>
      <c r="D133" s="51"/>
      <c r="E133" s="66"/>
      <c r="F133" s="68"/>
      <c r="G133" s="213"/>
      <c r="H133" s="203" t="s">
        <v>34</v>
      </c>
    </row>
    <row r="134" spans="1:8" ht="14.25">
      <c r="A134" s="31"/>
      <c r="B134" s="203" t="s">
        <v>35</v>
      </c>
      <c r="C134" s="245"/>
      <c r="D134" s="246"/>
      <c r="E134" s="214"/>
      <c r="F134" s="216"/>
      <c r="G134" s="213"/>
      <c r="H134" s="205" t="s">
        <v>35</v>
      </c>
    </row>
    <row r="135" spans="1:8" ht="14.25">
      <c r="A135" s="31"/>
      <c r="B135" s="203" t="s">
        <v>2</v>
      </c>
      <c r="C135" s="245"/>
      <c r="D135" s="246"/>
      <c r="E135" s="214"/>
      <c r="F135" s="216"/>
      <c r="G135" s="213"/>
      <c r="H135" s="203" t="s">
        <v>2</v>
      </c>
    </row>
    <row r="136" spans="1:8" ht="14.25">
      <c r="A136" s="31"/>
      <c r="B136" s="203" t="s">
        <v>14</v>
      </c>
      <c r="C136" s="245"/>
      <c r="D136" s="246"/>
      <c r="E136" s="214"/>
      <c r="F136" s="216"/>
      <c r="G136" s="213"/>
      <c r="H136" s="203" t="s">
        <v>14</v>
      </c>
    </row>
    <row r="137" spans="1:8" ht="14.25">
      <c r="A137" s="31"/>
      <c r="B137" s="203" t="s">
        <v>27</v>
      </c>
      <c r="C137" s="245"/>
      <c r="D137" s="246"/>
      <c r="E137" s="214"/>
      <c r="F137" s="216"/>
      <c r="G137" s="213"/>
      <c r="H137" s="203" t="s">
        <v>27</v>
      </c>
    </row>
    <row r="138" spans="1:8" ht="14.25">
      <c r="A138" s="155">
        <v>43381</v>
      </c>
      <c r="B138" s="203" t="s">
        <v>13</v>
      </c>
      <c r="C138" s="245"/>
      <c r="D138" s="246"/>
      <c r="E138" s="214"/>
      <c r="F138" s="216"/>
      <c r="G138" s="213"/>
      <c r="H138" s="203" t="s">
        <v>13</v>
      </c>
    </row>
    <row r="139" spans="1:8" ht="14.25">
      <c r="A139" s="31" t="s">
        <v>164</v>
      </c>
      <c r="B139" s="203" t="s">
        <v>17</v>
      </c>
      <c r="C139" s="242"/>
      <c r="D139" s="247"/>
      <c r="E139" s="243"/>
      <c r="F139" s="44" t="s">
        <v>17</v>
      </c>
      <c r="G139" s="213"/>
      <c r="H139" s="203" t="s">
        <v>17</v>
      </c>
    </row>
    <row r="140" spans="1:8" ht="14.25">
      <c r="A140" s="31"/>
      <c r="B140" s="203" t="s">
        <v>15</v>
      </c>
      <c r="C140" s="245"/>
      <c r="D140" s="44"/>
      <c r="E140" s="214"/>
      <c r="F140" s="216"/>
      <c r="G140" s="213"/>
      <c r="H140" s="44"/>
    </row>
    <row r="141" spans="1:8" ht="14.25">
      <c r="A141" s="31"/>
      <c r="B141" s="203" t="s">
        <v>8</v>
      </c>
      <c r="C141" s="245"/>
      <c r="D141" s="44"/>
      <c r="E141" s="214"/>
      <c r="F141" s="216"/>
      <c r="G141" s="213"/>
      <c r="H141" s="44"/>
    </row>
    <row r="142" spans="1:8" ht="14.25">
      <c r="A142" s="31"/>
      <c r="B142" s="203" t="s">
        <v>10</v>
      </c>
      <c r="C142" s="245"/>
      <c r="D142" s="218"/>
      <c r="E142" s="214"/>
      <c r="F142" s="44"/>
      <c r="G142" s="213"/>
      <c r="H142" s="44"/>
    </row>
    <row r="143" spans="1:8" ht="14.25">
      <c r="A143" s="31"/>
      <c r="B143" s="203" t="s">
        <v>44</v>
      </c>
      <c r="C143" s="218"/>
      <c r="D143" s="218"/>
      <c r="E143" s="218"/>
      <c r="F143" s="44" t="s">
        <v>44</v>
      </c>
      <c r="G143" s="213"/>
      <c r="H143" s="218"/>
    </row>
    <row r="144" spans="1:8" ht="14.25">
      <c r="A144" s="31"/>
      <c r="B144" s="203" t="s">
        <v>148</v>
      </c>
      <c r="C144" s="242"/>
      <c r="D144" s="247"/>
      <c r="E144" s="243"/>
      <c r="F144" s="44"/>
      <c r="G144" s="213"/>
      <c r="H144" s="218"/>
    </row>
    <row r="145" spans="1:8" ht="14.25">
      <c r="A145" s="31"/>
      <c r="B145" s="203" t="s">
        <v>42</v>
      </c>
      <c r="C145" s="218"/>
      <c r="D145" s="211" t="s">
        <v>42</v>
      </c>
      <c r="E145" s="218"/>
      <c r="F145" s="44" t="s">
        <v>42</v>
      </c>
      <c r="G145" s="213"/>
      <c r="H145" s="218"/>
    </row>
    <row r="146" spans="1:8" ht="14.25">
      <c r="A146" s="31"/>
      <c r="B146" s="44"/>
      <c r="C146" s="242"/>
      <c r="D146" s="44" t="s">
        <v>18</v>
      </c>
      <c r="E146" s="243"/>
      <c r="F146" s="44" t="s">
        <v>18</v>
      </c>
      <c r="G146" s="213"/>
      <c r="H146" s="218"/>
    </row>
    <row r="147" spans="1:8" ht="14.25">
      <c r="A147" s="31"/>
      <c r="B147" s="46"/>
      <c r="C147" s="65"/>
      <c r="D147" s="51"/>
      <c r="E147" s="66"/>
      <c r="F147" s="44" t="s">
        <v>57</v>
      </c>
      <c r="G147" s="67"/>
      <c r="H147" s="46"/>
    </row>
    <row r="148" spans="1:8" ht="14.25">
      <c r="A148" s="31"/>
      <c r="B148" s="46"/>
      <c r="C148" s="65"/>
      <c r="D148" s="51"/>
      <c r="E148" s="66"/>
      <c r="F148" s="44" t="s">
        <v>121</v>
      </c>
      <c r="G148" s="67"/>
      <c r="H148" s="46"/>
    </row>
    <row r="149" spans="1:8" ht="14.25">
      <c r="A149" s="31"/>
      <c r="B149" s="15" t="s">
        <v>131</v>
      </c>
      <c r="C149" s="7"/>
      <c r="D149" s="15" t="s">
        <v>131</v>
      </c>
      <c r="E149" s="10"/>
      <c r="F149" s="15" t="s">
        <v>131</v>
      </c>
      <c r="G149" s="10"/>
      <c r="H149" s="15" t="s">
        <v>131</v>
      </c>
    </row>
    <row r="150" spans="1:8" ht="14.25">
      <c r="A150" s="31"/>
      <c r="B150" s="37"/>
      <c r="C150" s="38"/>
      <c r="D150" s="39"/>
      <c r="E150" s="34"/>
      <c r="F150" s="52"/>
      <c r="G150" s="54"/>
      <c r="H150" s="35"/>
    </row>
    <row r="151" spans="1:8" ht="14.25">
      <c r="A151" s="31"/>
      <c r="B151" s="46"/>
      <c r="C151" s="65"/>
      <c r="D151" s="46"/>
      <c r="E151" s="65"/>
      <c r="F151" s="46"/>
      <c r="G151" s="65"/>
      <c r="H151" s="128" t="s">
        <v>108</v>
      </c>
    </row>
    <row r="152" spans="1:8" ht="14.25">
      <c r="A152" s="31"/>
      <c r="B152" s="128" t="s">
        <v>95</v>
      </c>
      <c r="C152" s="65"/>
      <c r="D152" s="47"/>
      <c r="E152" s="66"/>
      <c r="F152" s="46" t="s">
        <v>117</v>
      </c>
      <c r="G152" s="65"/>
      <c r="H152" s="128" t="s">
        <v>95</v>
      </c>
    </row>
    <row r="153" spans="1:8" ht="14.25">
      <c r="A153" s="31"/>
      <c r="B153" s="69"/>
      <c r="C153" s="70"/>
      <c r="D153" s="66"/>
      <c r="E153" s="70"/>
      <c r="F153" s="68"/>
      <c r="G153" s="65"/>
      <c r="H153" s="128" t="s">
        <v>101</v>
      </c>
    </row>
    <row r="154" spans="1:8" ht="14.25">
      <c r="A154" s="31"/>
      <c r="B154" s="128" t="s">
        <v>96</v>
      </c>
      <c r="C154" s="51"/>
      <c r="D154" s="51"/>
      <c r="E154" s="51"/>
      <c r="F154" s="46" t="s">
        <v>118</v>
      </c>
      <c r="G154" s="65"/>
      <c r="H154" s="46"/>
    </row>
    <row r="155" spans="1:8" ht="14.25">
      <c r="A155" s="31"/>
      <c r="B155" s="128" t="s">
        <v>101</v>
      </c>
      <c r="C155" s="65"/>
      <c r="D155" s="47"/>
      <c r="E155" s="66"/>
      <c r="F155" s="46" t="s">
        <v>101</v>
      </c>
      <c r="G155" s="65"/>
      <c r="H155" s="46"/>
    </row>
    <row r="156" spans="1:8" ht="22.5">
      <c r="A156" s="31"/>
      <c r="B156" s="128" t="s">
        <v>155</v>
      </c>
      <c r="C156" s="65"/>
      <c r="D156" s="47"/>
      <c r="E156" s="66"/>
      <c r="F156" s="46"/>
      <c r="G156" s="65"/>
      <c r="H156" s="46"/>
    </row>
    <row r="157" spans="1:8" ht="14.25">
      <c r="A157" s="31"/>
      <c r="B157" s="128" t="s">
        <v>102</v>
      </c>
      <c r="C157" s="65"/>
      <c r="D157" s="47"/>
      <c r="E157" s="66"/>
      <c r="F157" s="68"/>
      <c r="G157" s="65"/>
      <c r="H157" s="46"/>
    </row>
    <row r="158" spans="1:8" ht="14.25">
      <c r="A158" s="31"/>
      <c r="B158" s="128" t="s">
        <v>91</v>
      </c>
      <c r="C158" s="65"/>
      <c r="D158" s="47"/>
      <c r="E158" s="66"/>
      <c r="F158" s="68"/>
      <c r="G158" s="65"/>
      <c r="H158" s="46"/>
    </row>
    <row r="159" spans="1:8" ht="14.25">
      <c r="A159" s="155">
        <v>43382</v>
      </c>
      <c r="B159" s="128" t="s">
        <v>156</v>
      </c>
      <c r="C159" s="65"/>
      <c r="D159" s="47"/>
      <c r="E159" s="66"/>
      <c r="F159" s="68"/>
      <c r="G159" s="65"/>
      <c r="H159" s="46"/>
    </row>
    <row r="160" spans="1:8" ht="14.25">
      <c r="A160" s="31" t="s">
        <v>165</v>
      </c>
      <c r="B160" s="128" t="s">
        <v>157</v>
      </c>
      <c r="C160" s="65"/>
      <c r="D160" s="47"/>
      <c r="E160" s="66"/>
      <c r="F160" s="68"/>
      <c r="G160" s="65"/>
      <c r="H160" s="46"/>
    </row>
    <row r="161" spans="1:8" ht="14.25">
      <c r="A161" s="31"/>
      <c r="B161" s="128" t="s">
        <v>90</v>
      </c>
      <c r="C161" s="65"/>
      <c r="D161" s="47"/>
      <c r="E161" s="66"/>
      <c r="F161" s="46" t="s">
        <v>90</v>
      </c>
      <c r="G161" s="65"/>
      <c r="H161" s="46"/>
    </row>
    <row r="162" spans="1:8" ht="14.25">
      <c r="A162" s="31"/>
      <c r="B162" s="128" t="s">
        <v>104</v>
      </c>
      <c r="C162" s="222"/>
      <c r="D162" s="222"/>
      <c r="E162" s="222"/>
      <c r="F162" s="222"/>
      <c r="G162" s="65"/>
      <c r="H162" s="46"/>
    </row>
    <row r="163" spans="1:8" ht="14.25">
      <c r="A163" s="31"/>
      <c r="B163" s="128" t="s">
        <v>105</v>
      </c>
      <c r="C163" s="68"/>
      <c r="D163" s="68"/>
      <c r="E163" s="68"/>
      <c r="F163" s="46"/>
      <c r="G163" s="65"/>
      <c r="H163" s="46"/>
    </row>
    <row r="164" spans="1:8" ht="14.25">
      <c r="A164" s="31"/>
      <c r="B164" s="128" t="s">
        <v>125</v>
      </c>
      <c r="C164" s="68"/>
      <c r="D164" s="68"/>
      <c r="E164" s="68"/>
      <c r="F164" s="46"/>
      <c r="G164" s="65"/>
      <c r="H164" s="46"/>
    </row>
    <row r="165" spans="1:8" ht="14.25">
      <c r="A165" s="31"/>
      <c r="B165" s="128" t="s">
        <v>103</v>
      </c>
      <c r="C165" s="68"/>
      <c r="D165" s="68"/>
      <c r="E165" s="68"/>
      <c r="F165" s="46"/>
      <c r="G165" s="65"/>
      <c r="H165" s="46"/>
    </row>
    <row r="166" spans="1:8" ht="14.25">
      <c r="A166" s="31"/>
      <c r="B166" s="128" t="s">
        <v>106</v>
      </c>
      <c r="C166" s="65"/>
      <c r="D166" s="47"/>
      <c r="E166" s="66"/>
      <c r="F166" s="67"/>
      <c r="G166" s="65"/>
      <c r="H166" s="46"/>
    </row>
    <row r="167" spans="1:8" ht="14.25">
      <c r="A167" s="31"/>
      <c r="B167" s="128" t="s">
        <v>107</v>
      </c>
      <c r="C167" s="65"/>
      <c r="D167" s="47"/>
      <c r="E167" s="66"/>
      <c r="F167" s="46" t="s">
        <v>107</v>
      </c>
      <c r="G167" s="65"/>
      <c r="H167" s="46"/>
    </row>
    <row r="168" spans="1:8" ht="14.25">
      <c r="A168" s="31"/>
      <c r="B168" s="128" t="s">
        <v>108</v>
      </c>
      <c r="C168" s="65"/>
      <c r="D168" s="47"/>
      <c r="E168" s="66"/>
      <c r="F168" s="68"/>
      <c r="G168" s="65"/>
      <c r="H168" s="46"/>
    </row>
    <row r="169" spans="1:8" ht="14.25">
      <c r="A169" s="31"/>
      <c r="B169" s="229" t="s">
        <v>92</v>
      </c>
      <c r="C169" s="230"/>
      <c r="D169" s="239"/>
      <c r="E169" s="228"/>
      <c r="F169" s="75" t="s">
        <v>92</v>
      </c>
      <c r="G169" s="65"/>
      <c r="H169" s="46"/>
    </row>
    <row r="170" spans="1:8" ht="14.25">
      <c r="A170" s="31"/>
      <c r="B170" s="262" t="s">
        <v>93</v>
      </c>
      <c r="C170" s="65"/>
      <c r="D170" s="47"/>
      <c r="E170" s="66"/>
      <c r="F170" s="68"/>
      <c r="G170" s="65"/>
      <c r="H170" s="46"/>
    </row>
    <row r="171" spans="1:8" ht="14.25">
      <c r="A171" s="31"/>
      <c r="B171" s="128" t="s">
        <v>158</v>
      </c>
      <c r="C171" s="65"/>
      <c r="D171" s="47"/>
      <c r="E171" s="66"/>
      <c r="F171" s="68"/>
      <c r="G171" s="65"/>
      <c r="H171" s="46"/>
    </row>
    <row r="172" spans="1:8" ht="14.25">
      <c r="A172" s="31"/>
      <c r="B172" s="128" t="s">
        <v>94</v>
      </c>
      <c r="C172" s="65"/>
      <c r="D172" s="47"/>
      <c r="E172" s="66"/>
      <c r="F172" s="46" t="s">
        <v>94</v>
      </c>
      <c r="G172" s="65"/>
      <c r="H172" s="46"/>
    </row>
    <row r="173" spans="1:8" ht="14.25">
      <c r="A173" s="31"/>
      <c r="B173" s="46"/>
      <c r="C173" s="65"/>
      <c r="D173" s="47"/>
      <c r="E173" s="66"/>
      <c r="F173" s="46" t="s">
        <v>119</v>
      </c>
      <c r="G173" s="65"/>
      <c r="H173" s="46"/>
    </row>
    <row r="174" spans="1:8" ht="14.25">
      <c r="A174" s="31"/>
      <c r="B174" s="15" t="s">
        <v>131</v>
      </c>
      <c r="C174" s="7"/>
      <c r="D174" s="15" t="s">
        <v>131</v>
      </c>
      <c r="E174" s="10"/>
      <c r="F174" s="15" t="s">
        <v>131</v>
      </c>
      <c r="G174" s="10"/>
      <c r="H174" s="15" t="s">
        <v>131</v>
      </c>
    </row>
    <row r="175" spans="1:61" ht="15">
      <c r="A175" s="31"/>
      <c r="B175" s="32"/>
      <c r="C175" s="33"/>
      <c r="D175" s="34"/>
      <c r="E175" s="33"/>
      <c r="F175" s="52"/>
      <c r="G175" s="33"/>
      <c r="H175" s="35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</row>
    <row r="176" spans="1:61" ht="15">
      <c r="A176" s="30"/>
      <c r="B176" s="224" t="s">
        <v>142</v>
      </c>
      <c r="C176" s="65"/>
      <c r="D176" s="47"/>
      <c r="E176" s="66"/>
      <c r="F176" s="46"/>
      <c r="G176" s="67"/>
      <c r="H176" s="128" t="s">
        <v>1</v>
      </c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</row>
    <row r="177" spans="1:61" ht="15">
      <c r="A177" s="30"/>
      <c r="B177" s="253" t="s">
        <v>22</v>
      </c>
      <c r="C177" s="245"/>
      <c r="D177" s="246"/>
      <c r="E177" s="214"/>
      <c r="F177" s="44" t="s">
        <v>22</v>
      </c>
      <c r="G177" s="213"/>
      <c r="H177" s="203" t="s">
        <v>22</v>
      </c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</row>
    <row r="178" spans="1:61" ht="15">
      <c r="A178" s="31"/>
      <c r="B178" s="42"/>
      <c r="C178" s="65"/>
      <c r="D178" s="47"/>
      <c r="E178" s="66"/>
      <c r="F178" s="68"/>
      <c r="G178" s="67"/>
      <c r="H178" s="203" t="s">
        <v>77</v>
      </c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</row>
    <row r="179" spans="1:61" ht="22.5">
      <c r="A179" s="31"/>
      <c r="B179" s="128" t="s">
        <v>192</v>
      </c>
      <c r="C179" s="51"/>
      <c r="D179" s="51"/>
      <c r="E179" s="51"/>
      <c r="F179" s="46" t="s">
        <v>120</v>
      </c>
      <c r="G179" s="67"/>
      <c r="H179" s="128" t="s">
        <v>120</v>
      </c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</row>
    <row r="180" spans="1:25" s="1" customFormat="1" ht="15">
      <c r="A180" s="31"/>
      <c r="B180" s="203" t="s">
        <v>54</v>
      </c>
      <c r="C180" s="242"/>
      <c r="D180" s="44"/>
      <c r="E180" s="243"/>
      <c r="F180" s="44" t="s">
        <v>54</v>
      </c>
      <c r="G180" s="67"/>
      <c r="H180" s="205" t="s">
        <v>54</v>
      </c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8" ht="14.25">
      <c r="A181" s="31"/>
      <c r="B181" s="203" t="s">
        <v>79</v>
      </c>
      <c r="C181" s="218"/>
      <c r="D181" s="218"/>
      <c r="E181" s="218"/>
      <c r="F181" s="44" t="s">
        <v>79</v>
      </c>
      <c r="G181" s="67"/>
      <c r="H181" s="203" t="s">
        <v>79</v>
      </c>
    </row>
    <row r="182" spans="1:8" ht="45">
      <c r="A182" s="31"/>
      <c r="B182" s="203" t="s">
        <v>145</v>
      </c>
      <c r="C182" s="242"/>
      <c r="D182" s="44"/>
      <c r="E182" s="243"/>
      <c r="F182" s="44" t="s">
        <v>46</v>
      </c>
      <c r="G182" s="67"/>
      <c r="H182" s="203" t="s">
        <v>46</v>
      </c>
    </row>
    <row r="183" spans="1:8" ht="26.25" customHeight="1">
      <c r="A183" s="155">
        <v>43383</v>
      </c>
      <c r="B183" s="203" t="s">
        <v>50</v>
      </c>
      <c r="C183" s="242"/>
      <c r="D183" s="44"/>
      <c r="E183" s="243"/>
      <c r="F183" s="216"/>
      <c r="G183" s="67"/>
      <c r="H183" s="203" t="s">
        <v>50</v>
      </c>
    </row>
    <row r="184" spans="1:61" ht="17.25" customHeight="1">
      <c r="A184" s="31" t="s">
        <v>166</v>
      </c>
      <c r="B184" s="64"/>
      <c r="C184" s="245"/>
      <c r="D184" s="246"/>
      <c r="E184" s="214"/>
      <c r="F184" s="213"/>
      <c r="G184" s="67"/>
      <c r="H184" s="203" t="s">
        <v>123</v>
      </c>
      <c r="I184" s="3"/>
      <c r="J184" s="3"/>
      <c r="K184" s="3"/>
      <c r="L184" s="3"/>
      <c r="M184" s="3"/>
      <c r="N184" s="3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</row>
    <row r="185" spans="1:61" ht="33.75">
      <c r="A185" s="31"/>
      <c r="B185" s="203" t="s">
        <v>146</v>
      </c>
      <c r="C185" s="242"/>
      <c r="D185" s="44"/>
      <c r="E185" s="243"/>
      <c r="F185" s="44" t="s">
        <v>12</v>
      </c>
      <c r="G185" s="67"/>
      <c r="H185" s="203" t="s">
        <v>12</v>
      </c>
      <c r="I185" s="3"/>
      <c r="J185" s="3"/>
      <c r="K185" s="3"/>
      <c r="L185" s="3"/>
      <c r="M185" s="3"/>
      <c r="N185" s="3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</row>
    <row r="186" spans="1:23" ht="15">
      <c r="A186" s="31"/>
      <c r="B186" s="128" t="s">
        <v>78</v>
      </c>
      <c r="C186" s="7"/>
      <c r="D186" s="44"/>
      <c r="E186" s="10"/>
      <c r="F186" s="46"/>
      <c r="G186" s="67"/>
      <c r="H186" s="46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 spans="1:8" ht="14.25">
      <c r="A187" s="31"/>
      <c r="B187" s="128" t="s">
        <v>23</v>
      </c>
      <c r="C187" s="68"/>
      <c r="D187" s="68"/>
      <c r="E187" s="68"/>
      <c r="F187" s="46"/>
      <c r="G187" s="67"/>
      <c r="H187" s="46"/>
    </row>
    <row r="188" spans="1:21" ht="15">
      <c r="A188" s="31"/>
      <c r="B188" s="128" t="s">
        <v>5</v>
      </c>
      <c r="C188" s="51"/>
      <c r="D188" s="51"/>
      <c r="E188" s="51"/>
      <c r="F188" s="46" t="s">
        <v>116</v>
      </c>
      <c r="G188" s="67"/>
      <c r="H188" s="46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1:8" ht="17.25" customHeight="1">
      <c r="A189" s="31"/>
      <c r="B189" s="128" t="s">
        <v>9</v>
      </c>
      <c r="C189" s="51"/>
      <c r="D189" s="51"/>
      <c r="E189" s="51"/>
      <c r="F189" s="46" t="s">
        <v>9</v>
      </c>
      <c r="G189" s="67"/>
      <c r="H189" s="46"/>
    </row>
    <row r="190" spans="1:61" ht="22.5">
      <c r="A190" s="31"/>
      <c r="B190" s="128" t="s">
        <v>143</v>
      </c>
      <c r="C190" s="68"/>
      <c r="D190" s="51"/>
      <c r="E190" s="68"/>
      <c r="F190" s="46"/>
      <c r="G190" s="67"/>
      <c r="H190" s="46"/>
      <c r="I190" s="3"/>
      <c r="J190" s="3"/>
      <c r="K190" s="3"/>
      <c r="L190" s="3"/>
      <c r="M190" s="3"/>
      <c r="N190" s="3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</row>
    <row r="191" spans="1:8" ht="14.25">
      <c r="A191" s="31"/>
      <c r="B191" s="51"/>
      <c r="C191" s="7"/>
      <c r="D191" s="46" t="s">
        <v>112</v>
      </c>
      <c r="E191" s="10"/>
      <c r="F191" s="19"/>
      <c r="G191" s="51"/>
      <c r="H191" s="51"/>
    </row>
    <row r="192" spans="1:8" ht="14.25">
      <c r="A192" s="31"/>
      <c r="B192" s="128" t="s">
        <v>3</v>
      </c>
      <c r="C192" s="7"/>
      <c r="D192" s="46" t="s">
        <v>3</v>
      </c>
      <c r="E192" s="10"/>
      <c r="F192" s="19"/>
      <c r="G192" s="51"/>
      <c r="H192" s="51"/>
    </row>
    <row r="193" spans="1:25" s="1" customFormat="1" ht="22.5">
      <c r="A193" s="31"/>
      <c r="B193" s="128" t="s">
        <v>4</v>
      </c>
      <c r="C193" s="7"/>
      <c r="D193" s="46" t="s">
        <v>111</v>
      </c>
      <c r="E193" s="10"/>
      <c r="F193" s="19"/>
      <c r="G193" s="51"/>
      <c r="H193" s="51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1:25" s="1" customFormat="1" ht="15">
      <c r="A194" s="31"/>
      <c r="B194" s="203" t="s">
        <v>25</v>
      </c>
      <c r="C194" s="242"/>
      <c r="D194" s="218"/>
      <c r="E194" s="243"/>
      <c r="F194" s="44" t="s">
        <v>25</v>
      </c>
      <c r="G194" s="218"/>
      <c r="H194" s="218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1:23" ht="15">
      <c r="A195" s="31"/>
      <c r="B195" s="203" t="s">
        <v>45</v>
      </c>
      <c r="C195" s="7"/>
      <c r="D195" s="51"/>
      <c r="E195" s="10"/>
      <c r="F195" s="19"/>
      <c r="G195" s="51"/>
      <c r="H195" s="51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 spans="1:61" ht="15">
      <c r="A196" s="31"/>
      <c r="B196" s="15" t="s">
        <v>131</v>
      </c>
      <c r="C196" s="7"/>
      <c r="D196" s="15" t="s">
        <v>131</v>
      </c>
      <c r="E196" s="10"/>
      <c r="F196" s="15" t="s">
        <v>131</v>
      </c>
      <c r="G196" s="10"/>
      <c r="H196" s="15" t="s">
        <v>131</v>
      </c>
      <c r="I196" s="3"/>
      <c r="J196" s="3"/>
      <c r="K196" s="3"/>
      <c r="L196" s="3"/>
      <c r="M196" s="3"/>
      <c r="N196" s="3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</row>
    <row r="197" spans="1:8" ht="14.25">
      <c r="A197" s="31"/>
      <c r="B197" s="32"/>
      <c r="C197" s="33"/>
      <c r="D197" s="34"/>
      <c r="E197" s="33"/>
      <c r="F197" s="52"/>
      <c r="G197" s="33"/>
      <c r="H197" s="35"/>
    </row>
    <row r="198" spans="1:25" s="1" customFormat="1" ht="15">
      <c r="A198" s="31"/>
      <c r="B198" s="128" t="s">
        <v>162</v>
      </c>
      <c r="C198" s="65"/>
      <c r="D198" s="46" t="s">
        <v>110</v>
      </c>
      <c r="E198" s="65"/>
      <c r="F198" s="46" t="s">
        <v>110</v>
      </c>
      <c r="G198" s="67"/>
      <c r="H198" s="46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1:61" ht="15">
      <c r="A199" s="31"/>
      <c r="B199" s="128" t="s">
        <v>115</v>
      </c>
      <c r="C199" s="65"/>
      <c r="D199" s="46"/>
      <c r="E199" s="65"/>
      <c r="F199" s="46" t="s">
        <v>115</v>
      </c>
      <c r="G199" s="67"/>
      <c r="H199" s="4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</row>
    <row r="200" spans="1:8" ht="14.25">
      <c r="A200" s="155">
        <v>43384</v>
      </c>
      <c r="B200" s="218"/>
      <c r="C200" s="218"/>
      <c r="D200" s="218"/>
      <c r="E200" s="218"/>
      <c r="F200" s="44" t="s">
        <v>65</v>
      </c>
      <c r="G200" s="67"/>
      <c r="H200" s="203" t="s">
        <v>65</v>
      </c>
    </row>
    <row r="201" spans="1:8" ht="14.25">
      <c r="A201" s="31" t="s">
        <v>254</v>
      </c>
      <c r="B201" s="128" t="s">
        <v>163</v>
      </c>
      <c r="C201" s="65"/>
      <c r="D201" s="47"/>
      <c r="E201" s="66"/>
      <c r="F201" s="46" t="s">
        <v>66</v>
      </c>
      <c r="G201" s="67"/>
      <c r="H201" s="128" t="s">
        <v>66</v>
      </c>
    </row>
    <row r="202" spans="1:8" ht="14.25">
      <c r="A202" s="31"/>
      <c r="B202" s="203" t="s">
        <v>149</v>
      </c>
      <c r="C202" s="245"/>
      <c r="D202" s="246"/>
      <c r="E202" s="214"/>
      <c r="F202" s="44" t="s">
        <v>149</v>
      </c>
      <c r="G202" s="216"/>
      <c r="H202" s="203" t="s">
        <v>149</v>
      </c>
    </row>
    <row r="203" spans="1:8" ht="14.25">
      <c r="A203" s="31"/>
      <c r="B203" s="51"/>
      <c r="C203" s="51"/>
      <c r="D203" s="51"/>
      <c r="E203" s="51"/>
      <c r="F203" s="51"/>
      <c r="G203" s="68"/>
      <c r="H203" s="203" t="s">
        <v>127</v>
      </c>
    </row>
    <row r="204" spans="1:8" ht="14.25">
      <c r="A204" s="31"/>
      <c r="B204" s="51"/>
      <c r="C204" s="51"/>
      <c r="D204" s="51"/>
      <c r="E204" s="51"/>
      <c r="F204" s="51"/>
      <c r="G204" s="68"/>
      <c r="H204" s="203" t="s">
        <v>38</v>
      </c>
    </row>
    <row r="205" spans="1:8" ht="45">
      <c r="A205" s="31"/>
      <c r="B205" s="203" t="s">
        <v>150</v>
      </c>
      <c r="C205" s="245"/>
      <c r="D205" s="246"/>
      <c r="E205" s="214"/>
      <c r="F205" s="213" t="s">
        <v>140</v>
      </c>
      <c r="G205" s="216"/>
      <c r="H205" s="206" t="s">
        <v>140</v>
      </c>
    </row>
    <row r="206" spans="1:9" ht="14.25">
      <c r="A206" s="31"/>
      <c r="B206" s="203" t="s">
        <v>16</v>
      </c>
      <c r="C206" s="218"/>
      <c r="D206" s="218"/>
      <c r="E206" s="218"/>
      <c r="F206" s="218"/>
      <c r="G206" s="216"/>
      <c r="H206" s="241" t="s">
        <v>16</v>
      </c>
      <c r="I206" s="119"/>
    </row>
    <row r="207" spans="1:8" ht="14.25">
      <c r="A207" s="31"/>
      <c r="B207" s="241" t="s">
        <v>72</v>
      </c>
      <c r="C207" s="218"/>
      <c r="D207" s="218"/>
      <c r="E207" s="218"/>
      <c r="F207" s="218"/>
      <c r="G207" s="216"/>
      <c r="H207" s="241" t="s">
        <v>128</v>
      </c>
    </row>
    <row r="208" spans="1:8" ht="14.25">
      <c r="A208" s="31"/>
      <c r="B208" s="241" t="s">
        <v>73</v>
      </c>
      <c r="C208" s="218"/>
      <c r="D208" s="218"/>
      <c r="E208" s="218"/>
      <c r="F208" s="218"/>
      <c r="G208" s="216"/>
      <c r="H208" s="241" t="s">
        <v>73</v>
      </c>
    </row>
    <row r="209" spans="1:8" ht="14.25">
      <c r="A209" s="31"/>
      <c r="B209" s="241" t="s">
        <v>74</v>
      </c>
      <c r="C209" s="218"/>
      <c r="D209" s="218"/>
      <c r="E209" s="218"/>
      <c r="F209" s="218"/>
      <c r="G209" s="216"/>
      <c r="H209" s="241" t="s">
        <v>74</v>
      </c>
    </row>
    <row r="210" spans="1:8" ht="14.25">
      <c r="A210" s="31"/>
      <c r="B210" s="241" t="s">
        <v>19</v>
      </c>
      <c r="C210" s="65"/>
      <c r="D210" s="47"/>
      <c r="E210" s="66"/>
      <c r="F210" s="68"/>
      <c r="G210" s="67"/>
      <c r="H210" s="68"/>
    </row>
    <row r="211" spans="1:8" ht="14.25">
      <c r="A211" s="31"/>
      <c r="B211" s="241" t="s">
        <v>20</v>
      </c>
      <c r="C211" s="65"/>
      <c r="D211" s="47"/>
      <c r="E211" s="66"/>
      <c r="F211" s="68"/>
      <c r="G211" s="67"/>
      <c r="H211" s="68"/>
    </row>
    <row r="212" spans="1:61" ht="34.5" customHeight="1">
      <c r="A212" s="31"/>
      <c r="B212" s="241" t="s">
        <v>69</v>
      </c>
      <c r="C212" s="65"/>
      <c r="D212" s="47"/>
      <c r="E212" s="66"/>
      <c r="F212" s="68"/>
      <c r="G212" s="67"/>
      <c r="H212" s="68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</row>
    <row r="213" spans="1:8" ht="14.25">
      <c r="A213" s="31"/>
      <c r="B213" s="241" t="s">
        <v>70</v>
      </c>
      <c r="C213" s="65"/>
      <c r="D213" s="47"/>
      <c r="E213" s="66"/>
      <c r="F213" s="68"/>
      <c r="G213" s="67"/>
      <c r="H213" s="68"/>
    </row>
    <row r="214" spans="1:8" ht="14.25">
      <c r="A214" s="31"/>
      <c r="B214" s="241" t="s">
        <v>71</v>
      </c>
      <c r="C214" s="65"/>
      <c r="D214" s="47"/>
      <c r="E214" s="66"/>
      <c r="F214" s="68"/>
      <c r="G214" s="67"/>
      <c r="H214" s="68"/>
    </row>
    <row r="215" spans="1:8" ht="14.25">
      <c r="A215" s="31"/>
      <c r="B215" s="203" t="s">
        <v>11</v>
      </c>
      <c r="C215" s="65"/>
      <c r="D215" s="47"/>
      <c r="E215" s="66"/>
      <c r="F215" s="68"/>
      <c r="G215" s="67"/>
      <c r="H215" s="51"/>
    </row>
    <row r="216" spans="1:8" ht="14.25">
      <c r="A216" s="31"/>
      <c r="B216" s="241" t="s">
        <v>75</v>
      </c>
      <c r="C216" s="65"/>
      <c r="D216" s="47"/>
      <c r="E216" s="66"/>
      <c r="F216" s="68"/>
      <c r="G216" s="67"/>
      <c r="H216" s="51"/>
    </row>
    <row r="217" spans="1:8" ht="14.25">
      <c r="A217" s="31"/>
      <c r="B217" s="241" t="s">
        <v>55</v>
      </c>
      <c r="C217" s="245"/>
      <c r="D217" s="218"/>
      <c r="E217" s="214"/>
      <c r="F217" s="216"/>
      <c r="G217" s="213"/>
      <c r="H217" s="218"/>
    </row>
    <row r="218" spans="1:8" ht="14.25">
      <c r="A218" s="31"/>
      <c r="B218" s="203" t="s">
        <v>36</v>
      </c>
      <c r="C218" s="242"/>
      <c r="D218" s="15" t="s">
        <v>36</v>
      </c>
      <c r="E218" s="214"/>
      <c r="F218" s="44" t="s">
        <v>36</v>
      </c>
      <c r="G218" s="213"/>
      <c r="H218" s="44"/>
    </row>
    <row r="219" spans="1:8" ht="14.25">
      <c r="A219" s="31"/>
      <c r="B219" s="203" t="s">
        <v>83</v>
      </c>
      <c r="C219" s="245"/>
      <c r="D219" s="246"/>
      <c r="E219" s="214"/>
      <c r="F219" s="213"/>
      <c r="G219" s="213"/>
      <c r="H219" s="44"/>
    </row>
    <row r="220" spans="1:8" ht="14.25">
      <c r="A220" s="31"/>
      <c r="B220" s="203" t="s">
        <v>84</v>
      </c>
      <c r="C220" s="245"/>
      <c r="D220" s="246"/>
      <c r="E220" s="214"/>
      <c r="F220" s="213"/>
      <c r="G220" s="213"/>
      <c r="H220" s="44"/>
    </row>
    <row r="221" spans="1:8" ht="14.25">
      <c r="A221" s="31"/>
      <c r="B221" s="203" t="s">
        <v>37</v>
      </c>
      <c r="C221" s="245"/>
      <c r="D221" s="246"/>
      <c r="E221" s="214"/>
      <c r="F221" s="213"/>
      <c r="G221" s="213"/>
      <c r="H221" s="44"/>
    </row>
    <row r="222" spans="1:8" ht="22.5">
      <c r="A222" s="31"/>
      <c r="B222" s="128" t="s">
        <v>141</v>
      </c>
      <c r="C222" s="51"/>
      <c r="D222" s="51"/>
      <c r="E222" s="51"/>
      <c r="F222" s="11" t="s">
        <v>141</v>
      </c>
      <c r="G222" s="67"/>
      <c r="H222" s="46"/>
    </row>
    <row r="223" spans="1:8" ht="14.25">
      <c r="A223" s="31"/>
      <c r="B223" s="14"/>
      <c r="C223" s="7"/>
      <c r="D223" s="15" t="s">
        <v>131</v>
      </c>
      <c r="E223" s="10"/>
      <c r="F223" s="15" t="s">
        <v>131</v>
      </c>
      <c r="G223" s="10"/>
      <c r="H223" s="15" t="s">
        <v>131</v>
      </c>
    </row>
    <row r="224" spans="1:8" ht="14.25">
      <c r="A224" s="31"/>
      <c r="B224" s="37"/>
      <c r="C224" s="38"/>
      <c r="D224" s="39"/>
      <c r="E224" s="34"/>
      <c r="F224" s="52"/>
      <c r="G224" s="52"/>
      <c r="H224" s="35"/>
    </row>
    <row r="225" spans="1:8" ht="14.25">
      <c r="A225" s="30"/>
      <c r="B225" s="203" t="s">
        <v>33</v>
      </c>
      <c r="C225" s="245"/>
      <c r="D225" s="246"/>
      <c r="E225" s="214"/>
      <c r="F225" s="213"/>
      <c r="G225" s="213"/>
      <c r="H225" s="205" t="s">
        <v>33</v>
      </c>
    </row>
    <row r="226" spans="1:8" ht="14.25">
      <c r="A226" s="30"/>
      <c r="B226" s="203" t="s">
        <v>6</v>
      </c>
      <c r="C226" s="14"/>
      <c r="D226" s="249"/>
      <c r="E226" s="243"/>
      <c r="F226" s="15" t="s">
        <v>6</v>
      </c>
      <c r="G226" s="213"/>
      <c r="H226" s="203" t="s">
        <v>6</v>
      </c>
    </row>
    <row r="227" spans="1:8" ht="14.25">
      <c r="A227" s="31"/>
      <c r="B227" s="203" t="s">
        <v>7</v>
      </c>
      <c r="C227" s="218"/>
      <c r="D227" s="218"/>
      <c r="E227" s="218"/>
      <c r="F227" s="218"/>
      <c r="G227" s="213"/>
      <c r="H227" s="203" t="s">
        <v>7</v>
      </c>
    </row>
    <row r="228" spans="1:8" ht="14.25">
      <c r="A228" s="31"/>
      <c r="B228" s="218"/>
      <c r="C228" s="245"/>
      <c r="D228" s="246"/>
      <c r="E228" s="214"/>
      <c r="F228" s="216"/>
      <c r="G228" s="213"/>
      <c r="H228" s="203" t="s">
        <v>11</v>
      </c>
    </row>
    <row r="229" spans="1:8" ht="14.25">
      <c r="A229" s="31"/>
      <c r="B229" s="218"/>
      <c r="C229" s="245"/>
      <c r="D229" s="246"/>
      <c r="E229" s="214"/>
      <c r="F229" s="216"/>
      <c r="G229" s="213"/>
      <c r="H229" s="206" t="s">
        <v>20</v>
      </c>
    </row>
    <row r="230" spans="1:8" ht="14.25">
      <c r="A230" s="31"/>
      <c r="B230" s="218"/>
      <c r="C230" s="245"/>
      <c r="D230" s="246"/>
      <c r="E230" s="214"/>
      <c r="F230" s="216"/>
      <c r="G230" s="213"/>
      <c r="H230" s="203" t="s">
        <v>71</v>
      </c>
    </row>
    <row r="231" spans="1:8" ht="14.25">
      <c r="A231" s="31"/>
      <c r="B231" s="128" t="s">
        <v>48</v>
      </c>
      <c r="C231" s="65"/>
      <c r="D231" s="47"/>
      <c r="E231" s="66"/>
      <c r="F231" s="46" t="s">
        <v>48</v>
      </c>
      <c r="G231" s="67"/>
      <c r="H231" s="127" t="s">
        <v>48</v>
      </c>
    </row>
    <row r="232" spans="1:8" ht="14.25">
      <c r="A232" s="31"/>
      <c r="B232" s="203" t="s">
        <v>97</v>
      </c>
      <c r="C232" s="245"/>
      <c r="D232" s="246"/>
      <c r="E232" s="214"/>
      <c r="F232" s="216"/>
      <c r="G232" s="213"/>
      <c r="H232" s="203" t="s">
        <v>97</v>
      </c>
    </row>
    <row r="233" spans="1:8" ht="14.25">
      <c r="A233" s="31"/>
      <c r="B233" s="203" t="s">
        <v>85</v>
      </c>
      <c r="C233" s="65"/>
      <c r="D233" s="47"/>
      <c r="E233" s="66"/>
      <c r="F233" s="68"/>
      <c r="G233" s="67"/>
      <c r="H233" s="46"/>
    </row>
    <row r="234" spans="1:8" ht="14.25">
      <c r="A234" s="155">
        <v>43385</v>
      </c>
      <c r="B234" s="203" t="s">
        <v>86</v>
      </c>
      <c r="C234" s="65"/>
      <c r="D234" s="47"/>
      <c r="E234" s="66"/>
      <c r="F234" s="68"/>
      <c r="G234" s="67"/>
      <c r="H234" s="46"/>
    </row>
    <row r="235" spans="1:8" ht="14.25">
      <c r="A235" s="31" t="s">
        <v>168</v>
      </c>
      <c r="B235" s="203" t="s">
        <v>87</v>
      </c>
      <c r="C235" s="65"/>
      <c r="D235" s="47"/>
      <c r="E235" s="66"/>
      <c r="F235" s="68"/>
      <c r="G235" s="67"/>
      <c r="H235" s="46"/>
    </row>
    <row r="236" spans="1:8" ht="14.25">
      <c r="A236" s="31"/>
      <c r="B236" s="203" t="s">
        <v>39</v>
      </c>
      <c r="C236" s="65"/>
      <c r="D236" s="47"/>
      <c r="E236" s="66"/>
      <c r="F236" s="68"/>
      <c r="G236" s="67"/>
      <c r="H236" s="46"/>
    </row>
    <row r="237" spans="1:8" ht="14.25">
      <c r="A237" s="31"/>
      <c r="B237" s="203" t="s">
        <v>40</v>
      </c>
      <c r="C237" s="65"/>
      <c r="D237" s="47"/>
      <c r="E237" s="66"/>
      <c r="F237" s="68"/>
      <c r="G237" s="67"/>
      <c r="H237" s="46"/>
    </row>
    <row r="238" spans="1:8" ht="14.25">
      <c r="A238" s="31"/>
      <c r="B238" s="203" t="s">
        <v>41</v>
      </c>
      <c r="C238" s="65"/>
      <c r="D238" s="47"/>
      <c r="E238" s="66"/>
      <c r="F238" s="68"/>
      <c r="G238" s="67"/>
      <c r="H238" s="46"/>
    </row>
    <row r="239" spans="1:8" ht="14.25">
      <c r="A239" s="31"/>
      <c r="B239" s="203" t="s">
        <v>98</v>
      </c>
      <c r="C239" s="65"/>
      <c r="D239" s="47"/>
      <c r="E239" s="66"/>
      <c r="F239" s="68"/>
      <c r="G239" s="67"/>
      <c r="H239" s="46"/>
    </row>
    <row r="240" spans="1:8" ht="14.25">
      <c r="A240" s="31"/>
      <c r="B240" s="241" t="s">
        <v>51</v>
      </c>
      <c r="C240" s="245"/>
      <c r="D240" s="246"/>
      <c r="E240" s="214"/>
      <c r="F240" s="44" t="s">
        <v>114</v>
      </c>
      <c r="G240" s="213"/>
      <c r="H240" s="241" t="s">
        <v>114</v>
      </c>
    </row>
    <row r="241" spans="1:8" ht="14.25">
      <c r="A241" s="31"/>
      <c r="B241" s="11"/>
      <c r="C241" s="65"/>
      <c r="D241" s="47"/>
      <c r="E241" s="66"/>
      <c r="F241" s="68"/>
      <c r="G241" s="67"/>
      <c r="H241" s="81" t="s">
        <v>53</v>
      </c>
    </row>
    <row r="242" spans="1:8" ht="14.25">
      <c r="A242" s="31"/>
      <c r="B242" s="81" t="s">
        <v>47</v>
      </c>
      <c r="C242" s="65"/>
      <c r="D242" s="47"/>
      <c r="E242" s="66"/>
      <c r="F242" s="68"/>
      <c r="G242" s="67"/>
      <c r="H242" s="81" t="s">
        <v>47</v>
      </c>
    </row>
    <row r="243" spans="1:8" ht="14.25">
      <c r="A243" s="31"/>
      <c r="B243" s="51"/>
      <c r="C243" s="65"/>
      <c r="D243" s="47"/>
      <c r="E243" s="66"/>
      <c r="F243" s="51"/>
      <c r="G243" s="67"/>
      <c r="H243" s="241" t="s">
        <v>129</v>
      </c>
    </row>
    <row r="244" spans="1:8" ht="14.25">
      <c r="A244" s="31"/>
      <c r="B244" s="51"/>
      <c r="C244" s="65"/>
      <c r="D244" s="47"/>
      <c r="E244" s="66"/>
      <c r="F244" s="68"/>
      <c r="G244" s="67"/>
      <c r="H244" s="241" t="s">
        <v>100</v>
      </c>
    </row>
    <row r="245" spans="1:8" ht="14.25">
      <c r="A245" s="31"/>
      <c r="B245" s="51"/>
      <c r="C245" s="65"/>
      <c r="D245" s="47"/>
      <c r="E245" s="66"/>
      <c r="F245" s="68"/>
      <c r="G245" s="67"/>
      <c r="H245" s="81" t="s">
        <v>130</v>
      </c>
    </row>
    <row r="246" spans="1:8" ht="14.25">
      <c r="A246" s="31"/>
      <c r="B246" s="51"/>
      <c r="C246" s="65"/>
      <c r="D246" s="47"/>
      <c r="E246" s="66"/>
      <c r="F246" s="216" t="s">
        <v>159</v>
      </c>
      <c r="G246" s="67"/>
      <c r="H246" s="46"/>
    </row>
    <row r="247" spans="1:13" ht="14.25">
      <c r="A247" s="31"/>
      <c r="B247" s="87" t="s">
        <v>52</v>
      </c>
      <c r="C247" s="65"/>
      <c r="D247" s="47"/>
      <c r="E247" s="66"/>
      <c r="F247" s="68"/>
      <c r="G247" s="67"/>
      <c r="H247" s="46"/>
      <c r="I247" s="9" t="s">
        <v>203</v>
      </c>
      <c r="J247" s="9"/>
      <c r="K247" s="9"/>
      <c r="L247" s="9"/>
      <c r="M247" s="9"/>
    </row>
    <row r="248" spans="1:13" ht="14.25">
      <c r="A248" s="31"/>
      <c r="B248" s="241" t="s">
        <v>53</v>
      </c>
      <c r="C248" s="65"/>
      <c r="D248" s="47"/>
      <c r="E248" s="66"/>
      <c r="F248" s="68"/>
      <c r="G248" s="67"/>
      <c r="H248" s="46"/>
      <c r="I248" s="114" t="s">
        <v>196</v>
      </c>
      <c r="J248" s="114"/>
      <c r="K248" s="9"/>
      <c r="L248" s="9"/>
      <c r="M248" s="9"/>
    </row>
    <row r="249" spans="1:13" ht="14.25">
      <c r="A249" s="31"/>
      <c r="B249" s="81" t="s">
        <v>88</v>
      </c>
      <c r="C249" s="65"/>
      <c r="D249" s="47"/>
      <c r="E249" s="66"/>
      <c r="F249" s="68"/>
      <c r="G249" s="67"/>
      <c r="H249" s="46"/>
      <c r="I249" s="9" t="s">
        <v>197</v>
      </c>
      <c r="J249" s="9" t="s">
        <v>198</v>
      </c>
      <c r="K249" s="9" t="s">
        <v>199</v>
      </c>
      <c r="L249" s="9" t="s">
        <v>200</v>
      </c>
      <c r="M249" s="9" t="s">
        <v>200</v>
      </c>
    </row>
    <row r="250" spans="1:13" ht="14.25">
      <c r="A250" s="31"/>
      <c r="B250" s="81" t="s">
        <v>89</v>
      </c>
      <c r="C250" s="65"/>
      <c r="D250" s="47"/>
      <c r="E250" s="66"/>
      <c r="F250" s="68"/>
      <c r="G250" s="67"/>
      <c r="H250" s="46"/>
      <c r="I250" s="115" t="e">
        <f>SUM(B149+B177+B180+B181+B182+B183+B185+B194+B195+B202+B205+B206+B207+B208+B209+B210+B211+B212+B213+B214+B215+B216+B217+B218+B219+B220+B221+B225+B226+B227+B232+B233+B234+B235+B236+B237+B238+B239+B240+B248)</f>
        <v>#VALUE!</v>
      </c>
      <c r="J250" s="115" t="e">
        <f>SUM(D149+D218)</f>
        <v>#VALUE!</v>
      </c>
      <c r="K250" s="115" t="e">
        <f>SUM(F149+F177+F180+F181+F182+F185+F194+F200+F202+F205+F218+F226+F240+F246)</f>
        <v>#VALUE!</v>
      </c>
      <c r="L250" s="115" t="e">
        <f>SUM(H149+H177+H178+H180+H181+H182+H183+H184+H185+H200+H202+H203+H204+H205+H206+H207+H208+H209+H225+H226+H227+H228+H229+H230+H232+H240+H243+H244)</f>
        <v>#VALUE!</v>
      </c>
      <c r="M250" s="115" t="e">
        <f>SUM(#REF!+#REF!+#REF!+#REF!+#REF!+#REF!+#REF!+#REF!+#REF!+#REF!+#REF!+#REF!+#REF!+#REF!+#REF!+#REF!+#REF!+#REF!+#REF!+#REF!+#REF!+#REF!+#REF!+#REF!+#REF!+#REF!+#REF!+#REF!)</f>
        <v>#REF!</v>
      </c>
    </row>
    <row r="251" spans="1:13" ht="14.25">
      <c r="A251" s="31"/>
      <c r="B251" s="15" t="s">
        <v>131</v>
      </c>
      <c r="C251" s="7"/>
      <c r="D251" s="15" t="s">
        <v>131</v>
      </c>
      <c r="E251" s="10"/>
      <c r="F251" s="15" t="s">
        <v>131</v>
      </c>
      <c r="G251" s="10"/>
      <c r="H251" s="15" t="s">
        <v>131</v>
      </c>
      <c r="I251" s="20" t="s">
        <v>202</v>
      </c>
      <c r="J251" s="20"/>
      <c r="K251" s="20"/>
      <c r="L251" s="20"/>
      <c r="M251" s="20"/>
    </row>
    <row r="252" spans="1:13" ht="14.25">
      <c r="A252" s="31"/>
      <c r="B252" s="41"/>
      <c r="C252" s="38"/>
      <c r="D252" s="41"/>
      <c r="E252" s="34"/>
      <c r="F252" s="41"/>
      <c r="G252" s="34"/>
      <c r="H252" s="41"/>
      <c r="I252" s="113" t="e">
        <f>SUM(B174+B176+B179+B186+B187+B188+B189+B190+B192+B193+B198+B199+B201+B222+B231+B242+B247+B249+B250)</f>
        <v>#VALUE!</v>
      </c>
      <c r="J252" s="113" t="e">
        <f>SUM(D196+D198)</f>
        <v>#VALUE!</v>
      </c>
      <c r="K252" s="113" t="e">
        <f>SUM(F174+F179+F188+F189+F198+F199+F201+F222+F231)</f>
        <v>#VALUE!</v>
      </c>
      <c r="L252" s="113" t="e">
        <f>SUM(H174+H176+H179+H201+H231+H241+H242+H245)</f>
        <v>#VALUE!</v>
      </c>
      <c r="M252" s="113" t="e">
        <f>SUM(#REF!+#REF!+#REF!+#REF!+#REF!+#REF!+#REF!+#REF!)</f>
        <v>#REF!</v>
      </c>
    </row>
    <row r="253" spans="1:8" ht="14.25">
      <c r="A253" s="155"/>
      <c r="B253" s="203" t="s">
        <v>43</v>
      </c>
      <c r="C253" s="245"/>
      <c r="D253" s="246"/>
      <c r="E253" s="214"/>
      <c r="F253" s="44" t="s">
        <v>43</v>
      </c>
      <c r="G253" s="243"/>
      <c r="H253" s="203" t="s">
        <v>43</v>
      </c>
    </row>
    <row r="254" spans="1:8" ht="14.25">
      <c r="A254" s="31"/>
      <c r="B254" s="241" t="s">
        <v>34</v>
      </c>
      <c r="C254" s="242"/>
      <c r="D254" s="249"/>
      <c r="E254" s="243"/>
      <c r="F254" s="15"/>
      <c r="G254" s="243"/>
      <c r="H254" s="203" t="s">
        <v>34</v>
      </c>
    </row>
    <row r="255" spans="1:8" ht="14.25">
      <c r="A255" s="31"/>
      <c r="B255" s="203" t="s">
        <v>35</v>
      </c>
      <c r="C255" s="242"/>
      <c r="D255" s="249"/>
      <c r="E255" s="243"/>
      <c r="F255" s="15"/>
      <c r="G255" s="243"/>
      <c r="H255" s="205" t="s">
        <v>35</v>
      </c>
    </row>
    <row r="256" spans="1:8" ht="14.25">
      <c r="A256" s="31"/>
      <c r="B256" s="203" t="s">
        <v>2</v>
      </c>
      <c r="C256" s="242"/>
      <c r="D256" s="249"/>
      <c r="E256" s="243"/>
      <c r="F256" s="15"/>
      <c r="G256" s="243"/>
      <c r="H256" s="203" t="s">
        <v>2</v>
      </c>
    </row>
    <row r="257" spans="1:8" ht="14.25">
      <c r="A257" s="31"/>
      <c r="B257" s="203" t="s">
        <v>14</v>
      </c>
      <c r="C257" s="242"/>
      <c r="D257" s="249"/>
      <c r="E257" s="243"/>
      <c r="F257" s="15"/>
      <c r="G257" s="243"/>
      <c r="H257" s="203" t="s">
        <v>14</v>
      </c>
    </row>
    <row r="258" spans="1:8" ht="14.25">
      <c r="A258" s="31"/>
      <c r="B258" s="203" t="s">
        <v>27</v>
      </c>
      <c r="C258" s="242"/>
      <c r="D258" s="218"/>
      <c r="E258" s="243"/>
      <c r="F258" s="15"/>
      <c r="G258" s="243"/>
      <c r="H258" s="203" t="s">
        <v>27</v>
      </c>
    </row>
    <row r="259" spans="1:8" ht="14.25">
      <c r="A259" s="31"/>
      <c r="B259" s="203" t="s">
        <v>13</v>
      </c>
      <c r="C259" s="242"/>
      <c r="D259" s="218"/>
      <c r="E259" s="243"/>
      <c r="F259" s="15"/>
      <c r="G259" s="243"/>
      <c r="H259" s="203" t="s">
        <v>13</v>
      </c>
    </row>
    <row r="260" spans="1:8" ht="14.25">
      <c r="A260" s="31"/>
      <c r="B260" s="203" t="s">
        <v>17</v>
      </c>
      <c r="C260" s="242"/>
      <c r="D260" s="247"/>
      <c r="E260" s="243"/>
      <c r="F260" s="44" t="s">
        <v>17</v>
      </c>
      <c r="G260" s="243"/>
      <c r="H260" s="203" t="s">
        <v>17</v>
      </c>
    </row>
    <row r="261" spans="1:8" ht="14.25">
      <c r="A261" s="155">
        <v>43388</v>
      </c>
      <c r="B261" s="241" t="s">
        <v>28</v>
      </c>
      <c r="C261" s="242"/>
      <c r="D261" s="249"/>
      <c r="E261" s="243"/>
      <c r="F261" s="218"/>
      <c r="G261" s="243"/>
      <c r="H261" s="241" t="s">
        <v>28</v>
      </c>
    </row>
    <row r="262" spans="1:8" ht="14.25">
      <c r="A262" s="31" t="s">
        <v>164</v>
      </c>
      <c r="B262" s="241" t="s">
        <v>31</v>
      </c>
      <c r="C262" s="242"/>
      <c r="D262" s="249"/>
      <c r="E262" s="243"/>
      <c r="F262" s="44"/>
      <c r="G262" s="243"/>
      <c r="H262" s="241" t="s">
        <v>31</v>
      </c>
    </row>
    <row r="263" spans="1:8" ht="14.25">
      <c r="A263" s="31"/>
      <c r="B263" s="241" t="s">
        <v>32</v>
      </c>
      <c r="C263" s="242"/>
      <c r="D263" s="249"/>
      <c r="E263" s="243"/>
      <c r="F263" s="218"/>
      <c r="G263" s="243"/>
      <c r="H263" s="241" t="s">
        <v>32</v>
      </c>
    </row>
    <row r="264" spans="1:8" ht="14.25">
      <c r="A264" s="31"/>
      <c r="B264" s="203" t="s">
        <v>44</v>
      </c>
      <c r="C264" s="218"/>
      <c r="D264" s="218"/>
      <c r="E264" s="218"/>
      <c r="F264" s="44" t="s">
        <v>44</v>
      </c>
      <c r="G264" s="243"/>
      <c r="H264" s="44"/>
    </row>
    <row r="265" spans="1:8" ht="14.25">
      <c r="A265" s="31"/>
      <c r="B265" s="203" t="s">
        <v>148</v>
      </c>
      <c r="C265" s="242"/>
      <c r="D265" s="247"/>
      <c r="E265" s="243"/>
      <c r="F265" s="218"/>
      <c r="G265" s="243"/>
      <c r="H265" s="44"/>
    </row>
    <row r="266" spans="1:8" ht="14.25">
      <c r="A266" s="31"/>
      <c r="B266" s="203" t="s">
        <v>42</v>
      </c>
      <c r="C266" s="218"/>
      <c r="D266" s="211" t="s">
        <v>42</v>
      </c>
      <c r="E266" s="218"/>
      <c r="F266" s="44" t="s">
        <v>42</v>
      </c>
      <c r="G266" s="243"/>
      <c r="H266" s="44"/>
    </row>
    <row r="267" spans="1:8" ht="14.25">
      <c r="A267" s="31"/>
      <c r="B267" s="15"/>
      <c r="C267" s="242"/>
      <c r="D267" s="44" t="s">
        <v>18</v>
      </c>
      <c r="E267" s="243"/>
      <c r="F267" s="44" t="s">
        <v>18</v>
      </c>
      <c r="G267" s="243"/>
      <c r="H267" s="44"/>
    </row>
    <row r="268" spans="1:8" ht="14.25">
      <c r="A268" s="31"/>
      <c r="B268" s="203" t="s">
        <v>15</v>
      </c>
      <c r="C268" s="242"/>
      <c r="D268" s="44"/>
      <c r="E268" s="243"/>
      <c r="F268" s="218"/>
      <c r="G268" s="243"/>
      <c r="H268" s="44"/>
    </row>
    <row r="269" spans="1:8" ht="14.25">
      <c r="A269" s="31"/>
      <c r="B269" s="203" t="s">
        <v>8</v>
      </c>
      <c r="C269" s="242"/>
      <c r="D269" s="44"/>
      <c r="E269" s="243"/>
      <c r="F269" s="15"/>
      <c r="G269" s="243"/>
      <c r="H269" s="44"/>
    </row>
    <row r="270" spans="1:8" ht="14.25">
      <c r="A270" s="31"/>
      <c r="B270" s="203" t="s">
        <v>10</v>
      </c>
      <c r="C270" s="242"/>
      <c r="D270" s="44"/>
      <c r="E270" s="243"/>
      <c r="F270" s="15"/>
      <c r="G270" s="243"/>
      <c r="H270" s="44"/>
    </row>
    <row r="271" spans="1:8" ht="14.25">
      <c r="A271" s="31"/>
      <c r="B271" s="44"/>
      <c r="C271" s="242"/>
      <c r="D271" s="44"/>
      <c r="E271" s="243"/>
      <c r="F271" s="44" t="s">
        <v>57</v>
      </c>
      <c r="G271" s="243"/>
      <c r="H271" s="44"/>
    </row>
    <row r="272" spans="1:8" ht="14.25">
      <c r="A272" s="31"/>
      <c r="B272" s="44"/>
      <c r="C272" s="242"/>
      <c r="D272" s="44"/>
      <c r="E272" s="243"/>
      <c r="F272" s="44" t="s">
        <v>121</v>
      </c>
      <c r="G272" s="243"/>
      <c r="H272" s="44"/>
    </row>
    <row r="273" spans="1:8" ht="14.25">
      <c r="A273" s="31"/>
      <c r="B273" s="15" t="s">
        <v>131</v>
      </c>
      <c r="C273" s="7"/>
      <c r="D273" s="15" t="s">
        <v>131</v>
      </c>
      <c r="E273" s="10"/>
      <c r="F273" s="15" t="s">
        <v>131</v>
      </c>
      <c r="G273" s="10"/>
      <c r="H273" s="15" t="s">
        <v>131</v>
      </c>
    </row>
    <row r="274" spans="1:8" ht="14.25">
      <c r="A274" s="31"/>
      <c r="B274" s="37"/>
      <c r="C274" s="38"/>
      <c r="D274" s="39"/>
      <c r="E274" s="34"/>
      <c r="F274" s="52"/>
      <c r="G274" s="54"/>
      <c r="H274" s="35"/>
    </row>
    <row r="275" spans="1:8" ht="14.25">
      <c r="A275" s="31"/>
      <c r="B275" s="46"/>
      <c r="C275" s="65"/>
      <c r="D275" s="46"/>
      <c r="E275" s="65"/>
      <c r="F275" s="46"/>
      <c r="G275" s="65"/>
      <c r="H275" s="128" t="s">
        <v>108</v>
      </c>
    </row>
    <row r="276" spans="1:8" ht="14.25">
      <c r="A276" s="31"/>
      <c r="B276" s="128" t="s">
        <v>95</v>
      </c>
      <c r="C276" s="65"/>
      <c r="D276" s="47"/>
      <c r="E276" s="66"/>
      <c r="F276" s="46" t="s">
        <v>117</v>
      </c>
      <c r="G276" s="65"/>
      <c r="H276" s="128" t="s">
        <v>95</v>
      </c>
    </row>
    <row r="277" spans="1:8" ht="14.25">
      <c r="A277" s="31"/>
      <c r="B277" s="69"/>
      <c r="C277" s="70"/>
      <c r="D277" s="66"/>
      <c r="E277" s="70"/>
      <c r="F277" s="68"/>
      <c r="G277" s="65"/>
      <c r="H277" s="128" t="s">
        <v>101</v>
      </c>
    </row>
    <row r="278" spans="1:8" ht="14.25">
      <c r="A278" s="31"/>
      <c r="B278" s="128" t="s">
        <v>96</v>
      </c>
      <c r="C278" s="51"/>
      <c r="D278" s="51"/>
      <c r="E278" s="51"/>
      <c r="F278" s="46" t="s">
        <v>118</v>
      </c>
      <c r="G278" s="65"/>
      <c r="H278" s="46"/>
    </row>
    <row r="279" spans="1:8" ht="14.25">
      <c r="A279" s="31"/>
      <c r="B279" s="128" t="s">
        <v>101</v>
      </c>
      <c r="C279" s="65"/>
      <c r="D279" s="47"/>
      <c r="E279" s="66"/>
      <c r="F279" s="46" t="s">
        <v>101</v>
      </c>
      <c r="G279" s="65"/>
      <c r="H279" s="46"/>
    </row>
    <row r="280" spans="1:8" ht="22.5">
      <c r="A280" s="31"/>
      <c r="B280" s="128" t="s">
        <v>155</v>
      </c>
      <c r="C280" s="65"/>
      <c r="D280" s="47"/>
      <c r="E280" s="66"/>
      <c r="F280" s="46"/>
      <c r="G280" s="65"/>
      <c r="H280" s="46"/>
    </row>
    <row r="281" spans="1:8" ht="14.25">
      <c r="A281" s="31"/>
      <c r="B281" s="128" t="s">
        <v>102</v>
      </c>
      <c r="C281" s="65"/>
      <c r="D281" s="47"/>
      <c r="E281" s="66"/>
      <c r="F281" s="68"/>
      <c r="G281" s="65"/>
      <c r="H281" s="46"/>
    </row>
    <row r="282" spans="1:8" ht="14.25">
      <c r="A282" s="31"/>
      <c r="B282" s="128" t="s">
        <v>91</v>
      </c>
      <c r="C282" s="65"/>
      <c r="D282" s="47"/>
      <c r="E282" s="66"/>
      <c r="F282" s="68"/>
      <c r="G282" s="65"/>
      <c r="H282" s="46"/>
    </row>
    <row r="283" spans="1:8" ht="14.25">
      <c r="A283" s="155">
        <v>43389</v>
      </c>
      <c r="B283" s="128" t="s">
        <v>156</v>
      </c>
      <c r="C283" s="65"/>
      <c r="D283" s="47"/>
      <c r="E283" s="66"/>
      <c r="F283" s="68"/>
      <c r="G283" s="65"/>
      <c r="H283" s="46"/>
    </row>
    <row r="284" spans="1:8" ht="14.25">
      <c r="A284" s="31" t="s">
        <v>165</v>
      </c>
      <c r="B284" s="128" t="s">
        <v>157</v>
      </c>
      <c r="C284" s="65"/>
      <c r="D284" s="47"/>
      <c r="E284" s="66"/>
      <c r="F284" s="68"/>
      <c r="G284" s="65"/>
      <c r="H284" s="46"/>
    </row>
    <row r="285" spans="1:8" ht="14.25">
      <c r="A285" s="31"/>
      <c r="B285" s="128" t="s">
        <v>90</v>
      </c>
      <c r="C285" s="65"/>
      <c r="D285" s="47"/>
      <c r="E285" s="66"/>
      <c r="F285" s="46" t="s">
        <v>90</v>
      </c>
      <c r="G285" s="65"/>
      <c r="H285" s="46"/>
    </row>
    <row r="286" spans="1:8" ht="14.25">
      <c r="A286" s="31"/>
      <c r="B286" s="128" t="s">
        <v>104</v>
      </c>
      <c r="C286" s="222"/>
      <c r="D286" s="222"/>
      <c r="E286" s="222"/>
      <c r="F286" s="222"/>
      <c r="G286" s="65"/>
      <c r="H286" s="46"/>
    </row>
    <row r="287" spans="1:8" ht="14.25">
      <c r="A287" s="31"/>
      <c r="B287" s="128" t="s">
        <v>105</v>
      </c>
      <c r="C287" s="68"/>
      <c r="D287" s="68"/>
      <c r="E287" s="68"/>
      <c r="F287" s="46"/>
      <c r="G287" s="65"/>
      <c r="H287" s="46"/>
    </row>
    <row r="288" spans="1:8" ht="14.25">
      <c r="A288" s="31"/>
      <c r="B288" s="128" t="s">
        <v>125</v>
      </c>
      <c r="C288" s="68"/>
      <c r="D288" s="68"/>
      <c r="E288" s="68"/>
      <c r="F288" s="46"/>
      <c r="G288" s="65"/>
      <c r="H288" s="46"/>
    </row>
    <row r="289" spans="1:8" ht="14.25">
      <c r="A289" s="31"/>
      <c r="B289" s="128" t="s">
        <v>103</v>
      </c>
      <c r="C289" s="68"/>
      <c r="D289" s="68"/>
      <c r="E289" s="68"/>
      <c r="F289" s="46"/>
      <c r="G289" s="65"/>
      <c r="H289" s="46"/>
    </row>
    <row r="290" spans="1:8" ht="14.25">
      <c r="A290" s="31"/>
      <c r="B290" s="128" t="s">
        <v>106</v>
      </c>
      <c r="C290" s="65"/>
      <c r="D290" s="47"/>
      <c r="E290" s="66"/>
      <c r="F290" s="67"/>
      <c r="G290" s="65"/>
      <c r="H290" s="46"/>
    </row>
    <row r="291" spans="1:8" ht="14.25">
      <c r="A291" s="31"/>
      <c r="B291" s="128" t="s">
        <v>107</v>
      </c>
      <c r="C291" s="65"/>
      <c r="D291" s="47"/>
      <c r="E291" s="66"/>
      <c r="F291" s="46" t="s">
        <v>107</v>
      </c>
      <c r="G291" s="65"/>
      <c r="H291" s="46"/>
    </row>
    <row r="292" spans="1:8" ht="14.25">
      <c r="A292" s="31"/>
      <c r="B292" s="128" t="s">
        <v>108</v>
      </c>
      <c r="C292" s="65"/>
      <c r="D292" s="47"/>
      <c r="E292" s="66"/>
      <c r="F292" s="68"/>
      <c r="G292" s="65"/>
      <c r="H292" s="46"/>
    </row>
    <row r="293" spans="1:8" ht="14.25">
      <c r="A293" s="31"/>
      <c r="B293" s="229" t="s">
        <v>92</v>
      </c>
      <c r="C293" s="230"/>
      <c r="D293" s="239"/>
      <c r="E293" s="228"/>
      <c r="F293" s="75" t="s">
        <v>92</v>
      </c>
      <c r="G293" s="65"/>
      <c r="H293" s="46"/>
    </row>
    <row r="294" spans="1:8" ht="14.25">
      <c r="A294" s="31"/>
      <c r="B294" s="262" t="s">
        <v>93</v>
      </c>
      <c r="C294" s="65"/>
      <c r="D294" s="47"/>
      <c r="E294" s="66"/>
      <c r="F294" s="68"/>
      <c r="G294" s="65"/>
      <c r="H294" s="46"/>
    </row>
    <row r="295" spans="1:8" ht="14.25">
      <c r="A295" s="31"/>
      <c r="B295" s="128" t="s">
        <v>158</v>
      </c>
      <c r="C295" s="65"/>
      <c r="D295" s="47"/>
      <c r="E295" s="66"/>
      <c r="F295" s="68"/>
      <c r="G295" s="65"/>
      <c r="H295" s="46"/>
    </row>
    <row r="296" spans="1:8" ht="14.25">
      <c r="A296" s="31"/>
      <c r="B296" s="128" t="s">
        <v>94</v>
      </c>
      <c r="C296" s="65"/>
      <c r="D296" s="47"/>
      <c r="E296" s="66"/>
      <c r="F296" s="46" t="s">
        <v>94</v>
      </c>
      <c r="G296" s="65"/>
      <c r="H296" s="46"/>
    </row>
    <row r="297" spans="1:8" ht="14.25">
      <c r="A297" s="31"/>
      <c r="B297" s="46"/>
      <c r="C297" s="65"/>
      <c r="D297" s="47"/>
      <c r="E297" s="66"/>
      <c r="F297" s="46" t="s">
        <v>119</v>
      </c>
      <c r="G297" s="65"/>
      <c r="H297" s="46"/>
    </row>
    <row r="298" spans="1:8" ht="14.25">
      <c r="A298" s="31"/>
      <c r="B298" s="15" t="s">
        <v>131</v>
      </c>
      <c r="C298" s="7"/>
      <c r="D298" s="15" t="s">
        <v>131</v>
      </c>
      <c r="E298" s="10"/>
      <c r="F298" s="15" t="s">
        <v>131</v>
      </c>
      <c r="G298" s="10"/>
      <c r="H298" s="15" t="s">
        <v>131</v>
      </c>
    </row>
    <row r="299" spans="1:8" ht="14.25">
      <c r="A299" s="31"/>
      <c r="B299" s="225"/>
      <c r="C299" s="38"/>
      <c r="D299" s="39"/>
      <c r="E299" s="34"/>
      <c r="F299" s="52"/>
      <c r="G299" s="54"/>
      <c r="H299" s="35"/>
    </row>
    <row r="300" spans="1:8" ht="14.25">
      <c r="A300" s="226"/>
      <c r="B300" s="223" t="s">
        <v>142</v>
      </c>
      <c r="C300" s="65"/>
      <c r="D300" s="47"/>
      <c r="E300" s="66"/>
      <c r="F300" s="46"/>
      <c r="G300" s="10"/>
      <c r="H300" s="128" t="s">
        <v>1</v>
      </c>
    </row>
    <row r="301" spans="1:8" ht="14.25">
      <c r="A301" s="226"/>
      <c r="B301" s="203" t="s">
        <v>22</v>
      </c>
      <c r="C301" s="245"/>
      <c r="D301" s="246"/>
      <c r="E301" s="214"/>
      <c r="F301" s="44" t="s">
        <v>22</v>
      </c>
      <c r="G301" s="243"/>
      <c r="H301" s="203" t="s">
        <v>22</v>
      </c>
    </row>
    <row r="302" spans="1:8" ht="14.25">
      <c r="A302" s="226"/>
      <c r="B302" s="15"/>
      <c r="C302" s="7"/>
      <c r="D302" s="51"/>
      <c r="E302" s="10"/>
      <c r="F302" s="15"/>
      <c r="G302" s="10"/>
      <c r="H302" s="203" t="s">
        <v>77</v>
      </c>
    </row>
    <row r="303" spans="1:8" ht="22.5">
      <c r="A303" s="226"/>
      <c r="B303" s="128" t="s">
        <v>192</v>
      </c>
      <c r="C303" s="51"/>
      <c r="D303" s="51"/>
      <c r="E303" s="51"/>
      <c r="F303" s="46" t="s">
        <v>120</v>
      </c>
      <c r="G303" s="10"/>
      <c r="H303" s="128" t="s">
        <v>120</v>
      </c>
    </row>
    <row r="304" spans="1:8" ht="14.25">
      <c r="A304" s="226"/>
      <c r="B304" s="203" t="s">
        <v>54</v>
      </c>
      <c r="C304" s="242"/>
      <c r="D304" s="44"/>
      <c r="E304" s="243"/>
      <c r="F304" s="44" t="s">
        <v>54</v>
      </c>
      <c r="G304" s="243"/>
      <c r="H304" s="205" t="s">
        <v>54</v>
      </c>
    </row>
    <row r="305" spans="1:8" ht="14.25">
      <c r="A305" s="226"/>
      <c r="B305" s="203" t="s">
        <v>79</v>
      </c>
      <c r="C305" s="218"/>
      <c r="D305" s="218"/>
      <c r="E305" s="218"/>
      <c r="F305" s="44" t="s">
        <v>79</v>
      </c>
      <c r="G305" s="243"/>
      <c r="H305" s="203" t="s">
        <v>79</v>
      </c>
    </row>
    <row r="306" spans="1:8" ht="45">
      <c r="A306" s="155">
        <v>43390</v>
      </c>
      <c r="B306" s="203" t="s">
        <v>145</v>
      </c>
      <c r="C306" s="242"/>
      <c r="D306" s="44"/>
      <c r="E306" s="243"/>
      <c r="F306" s="44" t="s">
        <v>46</v>
      </c>
      <c r="G306" s="243"/>
      <c r="H306" s="203" t="s">
        <v>46</v>
      </c>
    </row>
    <row r="307" spans="1:8" ht="14.25">
      <c r="A307" s="31" t="s">
        <v>166</v>
      </c>
      <c r="B307" s="203" t="s">
        <v>50</v>
      </c>
      <c r="C307" s="242"/>
      <c r="D307" s="44"/>
      <c r="E307" s="243"/>
      <c r="F307" s="216"/>
      <c r="G307" s="243"/>
      <c r="H307" s="203" t="s">
        <v>50</v>
      </c>
    </row>
    <row r="308" spans="1:8" ht="14.25">
      <c r="A308" s="278"/>
      <c r="B308" s="15"/>
      <c r="C308" s="242"/>
      <c r="D308" s="15"/>
      <c r="E308" s="243"/>
      <c r="F308" s="15"/>
      <c r="G308" s="243"/>
      <c r="H308" s="203" t="s">
        <v>123</v>
      </c>
    </row>
    <row r="309" spans="1:8" ht="33.75">
      <c r="A309" s="278"/>
      <c r="B309" s="203" t="s">
        <v>146</v>
      </c>
      <c r="C309" s="242"/>
      <c r="D309" s="44"/>
      <c r="E309" s="243"/>
      <c r="F309" s="44" t="s">
        <v>12</v>
      </c>
      <c r="G309" s="243"/>
      <c r="H309" s="203" t="s">
        <v>12</v>
      </c>
    </row>
    <row r="310" spans="1:8" ht="14.25">
      <c r="A310" s="278"/>
      <c r="B310" s="128" t="s">
        <v>78</v>
      </c>
      <c r="C310" s="7"/>
      <c r="D310" s="44"/>
      <c r="E310" s="10"/>
      <c r="F310" s="46"/>
      <c r="G310" s="10"/>
      <c r="H310" s="46"/>
    </row>
    <row r="311" spans="1:8" ht="14.25">
      <c r="A311" s="278"/>
      <c r="B311" s="128" t="s">
        <v>23</v>
      </c>
      <c r="C311" s="68"/>
      <c r="D311" s="68"/>
      <c r="E311" s="68"/>
      <c r="F311" s="46"/>
      <c r="G311" s="10"/>
      <c r="H311" s="46"/>
    </row>
    <row r="312" spans="1:8" ht="14.25">
      <c r="A312" s="278"/>
      <c r="B312" s="128" t="s">
        <v>5</v>
      </c>
      <c r="C312" s="51"/>
      <c r="D312" s="51"/>
      <c r="E312" s="51"/>
      <c r="F312" s="46" t="s">
        <v>116</v>
      </c>
      <c r="G312" s="10"/>
      <c r="H312" s="46"/>
    </row>
    <row r="313" spans="1:8" ht="14.25">
      <c r="A313" s="278"/>
      <c r="B313" s="128" t="s">
        <v>9</v>
      </c>
      <c r="C313" s="51"/>
      <c r="D313" s="51"/>
      <c r="E313" s="51"/>
      <c r="F313" s="46" t="s">
        <v>9</v>
      </c>
      <c r="G313" s="10"/>
      <c r="H313" s="46"/>
    </row>
    <row r="314" spans="1:8" ht="22.5">
      <c r="A314" s="279"/>
      <c r="B314" s="128" t="s">
        <v>143</v>
      </c>
      <c r="C314" s="68"/>
      <c r="D314" s="51"/>
      <c r="E314" s="68"/>
      <c r="F314" s="46"/>
      <c r="G314" s="10"/>
      <c r="H314" s="46"/>
    </row>
    <row r="315" spans="1:8" ht="14.25">
      <c r="A315" s="279"/>
      <c r="B315" s="51"/>
      <c r="C315" s="7"/>
      <c r="D315" s="46" t="s">
        <v>112</v>
      </c>
      <c r="E315" s="10"/>
      <c r="F315" s="46"/>
      <c r="G315" s="10"/>
      <c r="H315" s="46"/>
    </row>
    <row r="316" spans="1:8" ht="14.25">
      <c r="A316" s="279"/>
      <c r="B316" s="128" t="s">
        <v>3</v>
      </c>
      <c r="C316" s="7"/>
      <c r="D316" s="46" t="s">
        <v>3</v>
      </c>
      <c r="E316" s="10"/>
      <c r="F316" s="15"/>
      <c r="G316" s="10"/>
      <c r="H316" s="46"/>
    </row>
    <row r="317" spans="1:8" ht="22.5">
      <c r="A317" s="279"/>
      <c r="B317" s="128" t="s">
        <v>4</v>
      </c>
      <c r="C317" s="7"/>
      <c r="D317" s="46" t="s">
        <v>111</v>
      </c>
      <c r="E317" s="10"/>
      <c r="F317" s="15"/>
      <c r="G317" s="10"/>
      <c r="H317" s="46"/>
    </row>
    <row r="318" spans="1:8" ht="14.25">
      <c r="A318" s="226"/>
      <c r="B318" s="203" t="s">
        <v>25</v>
      </c>
      <c r="C318" s="242"/>
      <c r="D318" s="218"/>
      <c r="E318" s="243"/>
      <c r="F318" s="44" t="s">
        <v>25</v>
      </c>
      <c r="G318" s="243"/>
      <c r="H318" s="44"/>
    </row>
    <row r="319" spans="1:8" ht="14.25">
      <c r="A319" s="226"/>
      <c r="B319" s="203" t="s">
        <v>45</v>
      </c>
      <c r="C319" s="242"/>
      <c r="D319" s="218"/>
      <c r="E319" s="243"/>
      <c r="F319" s="244"/>
      <c r="G319" s="243"/>
      <c r="H319" s="44"/>
    </row>
    <row r="320" spans="1:8" ht="14.25">
      <c r="A320" s="226"/>
      <c r="B320" s="15" t="s">
        <v>131</v>
      </c>
      <c r="C320" s="7"/>
      <c r="D320" s="15" t="s">
        <v>131</v>
      </c>
      <c r="E320" s="10"/>
      <c r="F320" s="15" t="s">
        <v>131</v>
      </c>
      <c r="G320" s="10"/>
      <c r="H320" s="44" t="s">
        <v>131</v>
      </c>
    </row>
    <row r="321" spans="1:8" ht="14.25">
      <c r="A321" s="31"/>
      <c r="B321" s="37"/>
      <c r="C321" s="38"/>
      <c r="D321" s="39"/>
      <c r="E321" s="34"/>
      <c r="F321" s="35"/>
      <c r="G321" s="54"/>
      <c r="H321" s="54"/>
    </row>
    <row r="322" spans="1:8" ht="14.25">
      <c r="A322" s="31"/>
      <c r="B322" s="128" t="s">
        <v>162</v>
      </c>
      <c r="C322" s="65"/>
      <c r="D322" s="46" t="s">
        <v>110</v>
      </c>
      <c r="E322" s="65"/>
      <c r="F322" s="46" t="s">
        <v>110</v>
      </c>
      <c r="G322" s="67"/>
      <c r="H322" s="67"/>
    </row>
    <row r="323" spans="1:8" ht="14.25">
      <c r="A323" s="31"/>
      <c r="B323" s="128" t="s">
        <v>115</v>
      </c>
      <c r="C323" s="65"/>
      <c r="D323" s="46"/>
      <c r="E323" s="65"/>
      <c r="F323" s="46" t="s">
        <v>115</v>
      </c>
      <c r="G323" s="67"/>
      <c r="H323" s="67"/>
    </row>
    <row r="324" spans="1:8" ht="14.25">
      <c r="A324" s="155">
        <v>43391</v>
      </c>
      <c r="B324" s="51"/>
      <c r="C324" s="51"/>
      <c r="D324" s="51"/>
      <c r="E324" s="51"/>
      <c r="F324" s="44" t="s">
        <v>65</v>
      </c>
      <c r="G324" s="244"/>
      <c r="H324" s="203" t="s">
        <v>65</v>
      </c>
    </row>
    <row r="325" spans="1:8" ht="14.25">
      <c r="A325" s="31" t="s">
        <v>167</v>
      </c>
      <c r="B325" s="128" t="s">
        <v>163</v>
      </c>
      <c r="C325" s="65"/>
      <c r="D325" s="47"/>
      <c r="E325" s="66"/>
      <c r="F325" s="46" t="s">
        <v>66</v>
      </c>
      <c r="G325" s="67"/>
      <c r="H325" s="128" t="s">
        <v>66</v>
      </c>
    </row>
    <row r="326" spans="1:8" ht="14.25">
      <c r="A326" s="31"/>
      <c r="B326" s="203" t="s">
        <v>149</v>
      </c>
      <c r="C326" s="245"/>
      <c r="D326" s="246"/>
      <c r="E326" s="214"/>
      <c r="F326" s="44" t="s">
        <v>149</v>
      </c>
      <c r="G326" s="213"/>
      <c r="H326" s="203" t="s">
        <v>149</v>
      </c>
    </row>
    <row r="327" spans="1:8" ht="15">
      <c r="A327" s="31"/>
      <c r="B327" s="254"/>
      <c r="C327" s="254"/>
      <c r="D327" s="254"/>
      <c r="E327" s="254"/>
      <c r="F327" s="254"/>
      <c r="G327" s="213"/>
      <c r="H327" s="203" t="s">
        <v>127</v>
      </c>
    </row>
    <row r="328" spans="1:8" ht="15">
      <c r="A328" s="31"/>
      <c r="B328" s="254"/>
      <c r="C328" s="254"/>
      <c r="D328" s="254"/>
      <c r="E328" s="254"/>
      <c r="F328" s="254"/>
      <c r="G328" s="216"/>
      <c r="H328" s="203" t="s">
        <v>38</v>
      </c>
    </row>
    <row r="329" spans="1:8" ht="45">
      <c r="A329" s="31"/>
      <c r="B329" s="203" t="s">
        <v>150</v>
      </c>
      <c r="C329" s="245"/>
      <c r="D329" s="246"/>
      <c r="E329" s="214"/>
      <c r="F329" s="213" t="s">
        <v>140</v>
      </c>
      <c r="G329" s="216"/>
      <c r="H329" s="206" t="s">
        <v>140</v>
      </c>
    </row>
    <row r="330" spans="1:8" ht="14.25">
      <c r="A330" s="31"/>
      <c r="B330" s="203" t="s">
        <v>36</v>
      </c>
      <c r="C330" s="242"/>
      <c r="D330" s="15" t="s">
        <v>36</v>
      </c>
      <c r="E330" s="214"/>
      <c r="F330" s="44" t="s">
        <v>36</v>
      </c>
      <c r="G330" s="213"/>
      <c r="H330" s="44"/>
    </row>
    <row r="331" spans="1:8" ht="14.25">
      <c r="A331" s="31"/>
      <c r="B331" s="203" t="s">
        <v>83</v>
      </c>
      <c r="C331" s="245"/>
      <c r="D331" s="246"/>
      <c r="E331" s="214"/>
      <c r="F331" s="213"/>
      <c r="G331" s="213"/>
      <c r="H331" s="44"/>
    </row>
    <row r="332" spans="1:8" ht="14.25">
      <c r="A332" s="31"/>
      <c r="B332" s="203" t="s">
        <v>84</v>
      </c>
      <c r="C332" s="245"/>
      <c r="D332" s="246"/>
      <c r="E332" s="214"/>
      <c r="F332" s="213"/>
      <c r="G332" s="213"/>
      <c r="H332" s="44"/>
    </row>
    <row r="333" spans="1:8" ht="14.25">
      <c r="A333" s="31"/>
      <c r="B333" s="203" t="s">
        <v>37</v>
      </c>
      <c r="C333" s="245"/>
      <c r="D333" s="246"/>
      <c r="E333" s="214"/>
      <c r="F333" s="213"/>
      <c r="G333" s="213"/>
      <c r="H333" s="44"/>
    </row>
    <row r="334" spans="1:8" ht="14.25">
      <c r="A334" s="31"/>
      <c r="B334" s="203" t="s">
        <v>16</v>
      </c>
      <c r="C334" s="245"/>
      <c r="D334" s="246"/>
      <c r="E334" s="214"/>
      <c r="F334" s="213"/>
      <c r="G334" s="213"/>
      <c r="H334" s="44"/>
    </row>
    <row r="335" spans="1:8" ht="14.25">
      <c r="A335" s="31"/>
      <c r="B335" s="203" t="s">
        <v>11</v>
      </c>
      <c r="C335" s="245"/>
      <c r="D335" s="246"/>
      <c r="E335" s="214"/>
      <c r="F335" s="213"/>
      <c r="G335" s="213"/>
      <c r="H335" s="44"/>
    </row>
    <row r="336" spans="1:8" ht="22.5">
      <c r="A336" s="31"/>
      <c r="B336" s="128" t="s">
        <v>141</v>
      </c>
      <c r="C336" s="51"/>
      <c r="D336" s="51"/>
      <c r="E336" s="51"/>
      <c r="F336" s="11" t="s">
        <v>141</v>
      </c>
      <c r="G336" s="67"/>
      <c r="H336" s="46"/>
    </row>
    <row r="337" spans="1:8" ht="14.25">
      <c r="A337" s="31"/>
      <c r="B337" s="44" t="s">
        <v>131</v>
      </c>
      <c r="C337" s="65"/>
      <c r="D337" s="44" t="s">
        <v>131</v>
      </c>
      <c r="E337" s="66"/>
      <c r="F337" s="44" t="s">
        <v>131</v>
      </c>
      <c r="G337" s="66"/>
      <c r="H337" s="44" t="s">
        <v>131</v>
      </c>
    </row>
    <row r="338" spans="1:8" ht="14.25">
      <c r="A338" s="31"/>
      <c r="B338" s="40"/>
      <c r="C338" s="38"/>
      <c r="D338" s="41"/>
      <c r="E338" s="34"/>
      <c r="F338" s="41"/>
      <c r="G338" s="34"/>
      <c r="H338" s="41"/>
    </row>
    <row r="339" spans="1:8" ht="14.25">
      <c r="A339" s="155"/>
      <c r="B339" s="203" t="s">
        <v>33</v>
      </c>
      <c r="C339" s="242"/>
      <c r="D339" s="247"/>
      <c r="E339" s="243"/>
      <c r="F339" s="218"/>
      <c r="G339" s="244"/>
      <c r="H339" s="205" t="s">
        <v>33</v>
      </c>
    </row>
    <row r="340" spans="1:8" ht="14.25">
      <c r="A340" s="31"/>
      <c r="B340" s="203" t="s">
        <v>6</v>
      </c>
      <c r="C340" s="14"/>
      <c r="D340" s="249"/>
      <c r="E340" s="243"/>
      <c r="F340" s="15" t="s">
        <v>6</v>
      </c>
      <c r="G340" s="218"/>
      <c r="H340" s="203" t="s">
        <v>6</v>
      </c>
    </row>
    <row r="341" spans="1:8" ht="14.25">
      <c r="A341" s="31"/>
      <c r="B341" s="203" t="s">
        <v>7</v>
      </c>
      <c r="C341" s="242"/>
      <c r="D341" s="247"/>
      <c r="E341" s="243"/>
      <c r="F341" s="244"/>
      <c r="G341" s="244"/>
      <c r="H341" s="203" t="s">
        <v>7</v>
      </c>
    </row>
    <row r="342" spans="1:8" ht="14.25">
      <c r="A342" s="31"/>
      <c r="B342" s="218"/>
      <c r="C342" s="242"/>
      <c r="D342" s="247"/>
      <c r="E342" s="243"/>
      <c r="F342" s="244"/>
      <c r="G342" s="244"/>
      <c r="H342" s="203" t="s">
        <v>11</v>
      </c>
    </row>
    <row r="343" spans="1:8" ht="14.25">
      <c r="A343" s="31"/>
      <c r="B343" s="218"/>
      <c r="C343" s="242"/>
      <c r="D343" s="247"/>
      <c r="E343" s="243"/>
      <c r="F343" s="244"/>
      <c r="G343" s="244"/>
      <c r="H343" s="206" t="s">
        <v>20</v>
      </c>
    </row>
    <row r="344" spans="1:8" ht="14.25">
      <c r="A344" s="31"/>
      <c r="B344" s="14"/>
      <c r="C344" s="242"/>
      <c r="D344" s="247"/>
      <c r="E344" s="243"/>
      <c r="F344" s="244"/>
      <c r="G344" s="244"/>
      <c r="H344" s="203" t="s">
        <v>71</v>
      </c>
    </row>
    <row r="345" spans="1:8" ht="14.25">
      <c r="A345" s="31"/>
      <c r="B345" s="128" t="s">
        <v>48</v>
      </c>
      <c r="C345" s="65"/>
      <c r="D345" s="47"/>
      <c r="E345" s="66"/>
      <c r="F345" s="46" t="s">
        <v>48</v>
      </c>
      <c r="G345" s="19"/>
      <c r="H345" s="127" t="s">
        <v>48</v>
      </c>
    </row>
    <row r="346" spans="1:8" ht="14.25">
      <c r="A346" s="155">
        <v>43392</v>
      </c>
      <c r="B346" s="203" t="s">
        <v>97</v>
      </c>
      <c r="C346" s="245"/>
      <c r="D346" s="246"/>
      <c r="E346" s="214"/>
      <c r="F346" s="216"/>
      <c r="G346" s="19"/>
      <c r="H346" s="128" t="s">
        <v>97</v>
      </c>
    </row>
    <row r="347" spans="1:8" ht="14.25">
      <c r="A347" s="31" t="s">
        <v>168</v>
      </c>
      <c r="B347" s="203" t="s">
        <v>85</v>
      </c>
      <c r="C347" s="245"/>
      <c r="D347" s="246"/>
      <c r="E347" s="214"/>
      <c r="F347" s="216"/>
      <c r="G347" s="67"/>
      <c r="H347" s="46"/>
    </row>
    <row r="348" spans="1:8" ht="14.25">
      <c r="A348" s="31"/>
      <c r="B348" s="203" t="s">
        <v>86</v>
      </c>
      <c r="C348" s="245"/>
      <c r="D348" s="246"/>
      <c r="E348" s="214"/>
      <c r="F348" s="216"/>
      <c r="G348" s="67"/>
      <c r="H348" s="46"/>
    </row>
    <row r="349" spans="1:8" ht="14.25">
      <c r="A349" s="31"/>
      <c r="B349" s="203" t="s">
        <v>87</v>
      </c>
      <c r="C349" s="245"/>
      <c r="D349" s="246"/>
      <c r="E349" s="214"/>
      <c r="F349" s="216"/>
      <c r="G349" s="67"/>
      <c r="H349" s="46"/>
    </row>
    <row r="350" spans="1:8" ht="14.25">
      <c r="A350" s="31"/>
      <c r="B350" s="203" t="s">
        <v>39</v>
      </c>
      <c r="C350" s="245"/>
      <c r="D350" s="246"/>
      <c r="E350" s="214"/>
      <c r="F350" s="216"/>
      <c r="G350" s="67"/>
      <c r="H350" s="46"/>
    </row>
    <row r="351" spans="1:8" ht="14.25">
      <c r="A351" s="31"/>
      <c r="B351" s="203" t="s">
        <v>40</v>
      </c>
      <c r="C351" s="245"/>
      <c r="D351" s="246"/>
      <c r="E351" s="214"/>
      <c r="F351" s="216"/>
      <c r="G351" s="67"/>
      <c r="H351" s="46"/>
    </row>
    <row r="352" spans="1:8" ht="14.25">
      <c r="A352" s="31"/>
      <c r="B352" s="203" t="s">
        <v>41</v>
      </c>
      <c r="C352" s="245"/>
      <c r="D352" s="246"/>
      <c r="E352" s="214"/>
      <c r="F352" s="216"/>
      <c r="G352" s="67"/>
      <c r="H352" s="46"/>
    </row>
    <row r="353" spans="1:8" ht="14.25">
      <c r="A353" s="31"/>
      <c r="B353" s="203" t="s">
        <v>98</v>
      </c>
      <c r="C353" s="245"/>
      <c r="D353" s="246"/>
      <c r="E353" s="214"/>
      <c r="F353" s="218"/>
      <c r="G353" s="67"/>
      <c r="H353" s="46"/>
    </row>
    <row r="354" spans="1:13" ht="14.25">
      <c r="A354" s="31"/>
      <c r="B354" s="44"/>
      <c r="C354" s="245"/>
      <c r="D354" s="246"/>
      <c r="E354" s="214"/>
      <c r="F354" s="44" t="s">
        <v>114</v>
      </c>
      <c r="G354" s="67"/>
      <c r="H354" s="46"/>
      <c r="I354" s="9" t="s">
        <v>205</v>
      </c>
      <c r="J354" s="9"/>
      <c r="K354" s="9"/>
      <c r="L354" s="9"/>
      <c r="M354" s="9"/>
    </row>
    <row r="355" spans="1:13" ht="14.25">
      <c r="A355" s="31"/>
      <c r="B355" s="44"/>
      <c r="C355" s="245"/>
      <c r="D355" s="246"/>
      <c r="E355" s="214"/>
      <c r="F355" s="216" t="s">
        <v>159</v>
      </c>
      <c r="G355" s="67"/>
      <c r="H355" s="46"/>
      <c r="I355" s="114" t="s">
        <v>196</v>
      </c>
      <c r="J355" s="114"/>
      <c r="K355" s="9"/>
      <c r="L355" s="9"/>
      <c r="M355" s="9"/>
    </row>
    <row r="356" spans="1:13" ht="14.25">
      <c r="A356" s="31"/>
      <c r="B356" s="241" t="s">
        <v>56</v>
      </c>
      <c r="C356" s="242"/>
      <c r="D356" s="247"/>
      <c r="E356" s="243"/>
      <c r="F356" s="244"/>
      <c r="G356" s="244"/>
      <c r="H356" s="241" t="s">
        <v>56</v>
      </c>
      <c r="I356" s="9" t="s">
        <v>197</v>
      </c>
      <c r="J356" s="9" t="s">
        <v>198</v>
      </c>
      <c r="K356" s="9" t="s">
        <v>199</v>
      </c>
      <c r="L356" s="9" t="s">
        <v>200</v>
      </c>
      <c r="M356" s="9" t="s">
        <v>200</v>
      </c>
    </row>
    <row r="357" spans="1:13" ht="14.25">
      <c r="A357" s="31"/>
      <c r="B357" s="241" t="s">
        <v>58</v>
      </c>
      <c r="C357" s="242"/>
      <c r="D357" s="247"/>
      <c r="E357" s="243"/>
      <c r="F357" s="244"/>
      <c r="G357" s="244"/>
      <c r="H357" s="44"/>
      <c r="I357" s="115" t="e">
        <f>SUM(B273+B301+B304+B305+B306+B307+B309+B318+B319+B326+B329+B330+B331+B332+B333+B334+B335+B339+B340+B341+B346+B347+B348+B349+B350+B351+B352+B353+B356+B357+B358+B359)</f>
        <v>#VALUE!</v>
      </c>
      <c r="J357" s="115" t="e">
        <f>SUM(D273+D330)</f>
        <v>#VALUE!</v>
      </c>
      <c r="K357" s="115" t="e">
        <f>SUM(F273+F301+F304+F305+F306+F309+F318+F324+F326+F329+F330+F340+F354+F355)</f>
        <v>#VALUE!</v>
      </c>
      <c r="L357" s="115" t="e">
        <f>SUM(H273+H301+H302+H304+H305+H306+H307+H308+H309+H324+H326+H327+H328+H329+H339+H340+H341+H342+H343+H344+H356)</f>
        <v>#VALUE!</v>
      </c>
      <c r="M357" s="115" t="e">
        <f>SUM(#REF!+#REF!+#REF!+#REF!+#REF!+#REF!+#REF!+#REF!+#REF!+#REF!+#REF!+#REF!+#REF!+#REF!+#REF!+#REF!+#REF!+#REF!+#REF!+#REF!+#REF!)</f>
        <v>#REF!</v>
      </c>
    </row>
    <row r="358" spans="1:13" ht="14.25">
      <c r="A358" s="31"/>
      <c r="B358" s="241" t="s">
        <v>59</v>
      </c>
      <c r="C358" s="242"/>
      <c r="D358" s="247"/>
      <c r="E358" s="243"/>
      <c r="F358" s="244"/>
      <c r="G358" s="244"/>
      <c r="H358" s="44"/>
      <c r="I358" s="20" t="s">
        <v>202</v>
      </c>
      <c r="J358" s="20"/>
      <c r="K358" s="20"/>
      <c r="L358" s="20"/>
      <c r="M358" s="20"/>
    </row>
    <row r="359" spans="1:13" ht="14.25">
      <c r="A359" s="31"/>
      <c r="B359" s="241" t="s">
        <v>60</v>
      </c>
      <c r="C359" s="242"/>
      <c r="D359" s="247"/>
      <c r="E359" s="243"/>
      <c r="F359" s="244"/>
      <c r="G359" s="244"/>
      <c r="H359" s="44"/>
      <c r="I359" s="113" t="e">
        <f>SUM(B298+B300+B303+B310+B311+B312+B313+B314+B316+B317+B322+B323+B325+B336+B345)</f>
        <v>#VALUE!</v>
      </c>
      <c r="J359" s="113" t="e">
        <f>SUM(D320+D322)</f>
        <v>#VALUE!</v>
      </c>
      <c r="K359" s="113" t="e">
        <f>SUM(F298+F303+F312+F313+F322+F323+F325+F336+F345)</f>
        <v>#VALUE!</v>
      </c>
      <c r="L359" s="113" t="e">
        <f>SUM(H298+H300+H303+H325+H345+H346)</f>
        <v>#VALUE!</v>
      </c>
      <c r="M359" s="113" t="e">
        <f>SUM(#REF!+#REF!+#REF!+#REF!+#REF!+#REF!)</f>
        <v>#REF!</v>
      </c>
    </row>
    <row r="360" spans="1:8" ht="14.25">
      <c r="A360" s="31"/>
      <c r="B360" s="15" t="s">
        <v>131</v>
      </c>
      <c r="C360" s="7"/>
      <c r="D360" s="15" t="s">
        <v>131</v>
      </c>
      <c r="E360" s="10"/>
      <c r="F360" s="15" t="s">
        <v>131</v>
      </c>
      <c r="G360" s="10"/>
      <c r="H360" s="15" t="s">
        <v>131</v>
      </c>
    </row>
    <row r="361" spans="1:13" ht="14.25">
      <c r="A361" s="31"/>
      <c r="B361" s="40"/>
      <c r="C361" s="38"/>
      <c r="D361" s="41"/>
      <c r="E361" s="34"/>
      <c r="F361" s="41"/>
      <c r="G361" s="34"/>
      <c r="H361" s="41"/>
      <c r="I361" s="113"/>
      <c r="J361" s="113"/>
      <c r="K361" s="113"/>
      <c r="L361" s="113"/>
      <c r="M361" s="113"/>
    </row>
    <row r="362" spans="1:8" ht="14.25">
      <c r="A362" s="155"/>
      <c r="B362" s="203" t="s">
        <v>43</v>
      </c>
      <c r="C362" s="245"/>
      <c r="D362" s="246"/>
      <c r="E362" s="214"/>
      <c r="F362" s="44" t="s">
        <v>43</v>
      </c>
      <c r="G362" s="244"/>
      <c r="H362" s="203" t="s">
        <v>43</v>
      </c>
    </row>
    <row r="363" spans="1:8" ht="14.25">
      <c r="A363" s="31"/>
      <c r="B363" s="218"/>
      <c r="C363" s="218"/>
      <c r="D363" s="44"/>
      <c r="E363" s="218"/>
      <c r="F363" s="218"/>
      <c r="G363" s="244"/>
      <c r="H363" s="203" t="s">
        <v>34</v>
      </c>
    </row>
    <row r="364" spans="1:8" ht="14.25">
      <c r="A364" s="31"/>
      <c r="B364" s="203" t="s">
        <v>35</v>
      </c>
      <c r="C364" s="218"/>
      <c r="D364" s="218"/>
      <c r="E364" s="218"/>
      <c r="F364" s="218"/>
      <c r="G364" s="218"/>
      <c r="H364" s="205" t="s">
        <v>35</v>
      </c>
    </row>
    <row r="365" spans="1:8" ht="14.25">
      <c r="A365" s="31"/>
      <c r="B365" s="203" t="s">
        <v>2</v>
      </c>
      <c r="C365" s="218"/>
      <c r="D365" s="218"/>
      <c r="E365" s="218"/>
      <c r="F365" s="218"/>
      <c r="G365" s="218"/>
      <c r="H365" s="203" t="s">
        <v>2</v>
      </c>
    </row>
    <row r="366" spans="1:8" ht="14.25">
      <c r="A366" s="31"/>
      <c r="B366" s="203" t="s">
        <v>14</v>
      </c>
      <c r="C366" s="218"/>
      <c r="D366" s="218"/>
      <c r="E366" s="218"/>
      <c r="F366" s="218"/>
      <c r="G366" s="218"/>
      <c r="H366" s="203" t="s">
        <v>14</v>
      </c>
    </row>
    <row r="367" spans="1:8" ht="14.25">
      <c r="A367" s="155">
        <v>43395</v>
      </c>
      <c r="B367" s="203" t="s">
        <v>27</v>
      </c>
      <c r="C367" s="218"/>
      <c r="D367" s="218"/>
      <c r="E367" s="218"/>
      <c r="F367" s="218"/>
      <c r="G367" s="218"/>
      <c r="H367" s="203" t="s">
        <v>27</v>
      </c>
    </row>
    <row r="368" spans="1:8" ht="14.25">
      <c r="A368" s="31" t="s">
        <v>164</v>
      </c>
      <c r="B368" s="203" t="s">
        <v>13</v>
      </c>
      <c r="C368" s="218"/>
      <c r="D368" s="218"/>
      <c r="E368" s="218"/>
      <c r="F368" s="218"/>
      <c r="G368" s="218"/>
      <c r="H368" s="203" t="s">
        <v>13</v>
      </c>
    </row>
    <row r="369" spans="1:8" ht="14.25">
      <c r="A369" s="31"/>
      <c r="B369" s="203" t="s">
        <v>17</v>
      </c>
      <c r="C369" s="242"/>
      <c r="D369" s="247"/>
      <c r="E369" s="243"/>
      <c r="F369" s="44" t="s">
        <v>17</v>
      </c>
      <c r="G369" s="218"/>
      <c r="H369" s="203" t="s">
        <v>17</v>
      </c>
    </row>
    <row r="370" spans="1:8" ht="14.25">
      <c r="A370" s="31"/>
      <c r="B370" s="241" t="s">
        <v>57</v>
      </c>
      <c r="C370" s="218"/>
      <c r="D370" s="218"/>
      <c r="E370" s="218"/>
      <c r="F370" s="44" t="s">
        <v>57</v>
      </c>
      <c r="G370" s="218"/>
      <c r="H370" s="241" t="s">
        <v>57</v>
      </c>
    </row>
    <row r="371" spans="1:8" ht="14.25">
      <c r="A371" s="31"/>
      <c r="B371" s="44"/>
      <c r="C371" s="218"/>
      <c r="D371" s="218"/>
      <c r="E371" s="218"/>
      <c r="F371" s="44"/>
      <c r="G371" s="218"/>
      <c r="H371" s="248" t="s">
        <v>161</v>
      </c>
    </row>
    <row r="372" spans="1:8" ht="14.25">
      <c r="A372" s="31"/>
      <c r="B372" s="203" t="s">
        <v>44</v>
      </c>
      <c r="C372" s="218"/>
      <c r="D372" s="218"/>
      <c r="E372" s="218"/>
      <c r="F372" s="44" t="s">
        <v>44</v>
      </c>
      <c r="G372" s="218"/>
      <c r="H372" s="248" t="s">
        <v>44</v>
      </c>
    </row>
    <row r="373" spans="1:8" ht="14.25">
      <c r="A373" s="31"/>
      <c r="B373" s="203" t="s">
        <v>148</v>
      </c>
      <c r="C373" s="242"/>
      <c r="D373" s="247"/>
      <c r="E373" s="243"/>
      <c r="F373" s="44"/>
      <c r="G373" s="218"/>
      <c r="H373" s="44"/>
    </row>
    <row r="374" spans="1:8" ht="14.25">
      <c r="A374" s="31"/>
      <c r="B374" s="203" t="s">
        <v>42</v>
      </c>
      <c r="C374" s="218"/>
      <c r="D374" s="211" t="s">
        <v>42</v>
      </c>
      <c r="E374" s="218"/>
      <c r="F374" s="44" t="s">
        <v>42</v>
      </c>
      <c r="G374" s="218"/>
      <c r="H374" s="44"/>
    </row>
    <row r="375" spans="1:8" ht="14.25">
      <c r="A375" s="31"/>
      <c r="B375" s="241" t="s">
        <v>18</v>
      </c>
      <c r="C375" s="218"/>
      <c r="D375" s="44" t="s">
        <v>18</v>
      </c>
      <c r="E375" s="218"/>
      <c r="F375" s="44" t="s">
        <v>18</v>
      </c>
      <c r="G375" s="218"/>
      <c r="H375" s="44"/>
    </row>
    <row r="376" spans="1:8" ht="14.25">
      <c r="A376" s="31"/>
      <c r="B376" s="241" t="s">
        <v>144</v>
      </c>
      <c r="C376" s="218"/>
      <c r="D376" s="218"/>
      <c r="E376" s="218"/>
      <c r="F376" s="44"/>
      <c r="G376" s="218"/>
      <c r="H376" s="216"/>
    </row>
    <row r="377" spans="1:8" ht="14.25">
      <c r="A377" s="31"/>
      <c r="B377" s="216"/>
      <c r="C377" s="218"/>
      <c r="D377" s="218"/>
      <c r="E377" s="218"/>
      <c r="F377" s="44" t="s">
        <v>121</v>
      </c>
      <c r="G377" s="218"/>
      <c r="H377" s="44"/>
    </row>
    <row r="378" spans="1:8" ht="14.25">
      <c r="A378" s="31"/>
      <c r="B378" s="203" t="s">
        <v>15</v>
      </c>
      <c r="C378" s="218"/>
      <c r="D378" s="218"/>
      <c r="E378" s="218"/>
      <c r="F378" s="44"/>
      <c r="G378" s="218"/>
      <c r="H378" s="44"/>
    </row>
    <row r="379" spans="1:8" ht="14.25">
      <c r="A379" s="31"/>
      <c r="B379" s="203" t="s">
        <v>8</v>
      </c>
      <c r="C379" s="218"/>
      <c r="D379" s="218"/>
      <c r="E379" s="218"/>
      <c r="F379" s="44"/>
      <c r="G379" s="218"/>
      <c r="H379" s="44"/>
    </row>
    <row r="380" spans="1:8" ht="14.25">
      <c r="A380" s="31"/>
      <c r="B380" s="203" t="s">
        <v>10</v>
      </c>
      <c r="C380" s="218"/>
      <c r="D380" s="218"/>
      <c r="E380" s="218"/>
      <c r="F380" s="44"/>
      <c r="G380" s="218"/>
      <c r="H380" s="44"/>
    </row>
    <row r="381" spans="1:8" ht="14.25">
      <c r="A381" s="31"/>
      <c r="B381" s="15" t="s">
        <v>131</v>
      </c>
      <c r="C381" s="7"/>
      <c r="D381" s="15" t="s">
        <v>131</v>
      </c>
      <c r="E381" s="10"/>
      <c r="F381" s="15" t="s">
        <v>131</v>
      </c>
      <c r="G381" s="10"/>
      <c r="H381" s="15" t="s">
        <v>131</v>
      </c>
    </row>
    <row r="382" spans="1:8" ht="14.25">
      <c r="A382" s="31"/>
      <c r="B382" s="40"/>
      <c r="C382" s="38"/>
      <c r="D382" s="41"/>
      <c r="E382" s="34"/>
      <c r="F382" s="41"/>
      <c r="G382" s="34"/>
      <c r="H382" s="41"/>
    </row>
    <row r="383" spans="1:8" ht="14.25">
      <c r="A383" s="155"/>
      <c r="B383" s="128" t="s">
        <v>95</v>
      </c>
      <c r="C383" s="65"/>
      <c r="D383" s="47"/>
      <c r="E383" s="66"/>
      <c r="F383" s="46" t="s">
        <v>117</v>
      </c>
      <c r="G383" s="67"/>
      <c r="H383" s="128" t="s">
        <v>108</v>
      </c>
    </row>
    <row r="384" spans="1:8" ht="14.25">
      <c r="A384" s="31"/>
      <c r="B384" s="51"/>
      <c r="C384" s="51"/>
      <c r="D384" s="51"/>
      <c r="E384" s="51"/>
      <c r="F384" s="51"/>
      <c r="G384" s="68"/>
      <c r="H384" s="128" t="s">
        <v>95</v>
      </c>
    </row>
    <row r="385" spans="1:8" ht="14.25">
      <c r="A385" s="31"/>
      <c r="B385" s="11"/>
      <c r="C385" s="65"/>
      <c r="D385" s="47"/>
      <c r="E385" s="66"/>
      <c r="F385" s="46"/>
      <c r="G385" s="68"/>
      <c r="H385" s="128" t="s">
        <v>101</v>
      </c>
    </row>
    <row r="386" spans="1:8" ht="14.25">
      <c r="A386" s="31"/>
      <c r="B386" s="128" t="s">
        <v>96</v>
      </c>
      <c r="C386" s="65"/>
      <c r="D386" s="47"/>
      <c r="E386" s="66"/>
      <c r="F386" s="46" t="s">
        <v>118</v>
      </c>
      <c r="G386" s="68"/>
      <c r="H386" s="81" t="s">
        <v>96</v>
      </c>
    </row>
    <row r="387" spans="1:8" ht="14.25">
      <c r="A387" s="31"/>
      <c r="B387" s="128" t="s">
        <v>104</v>
      </c>
      <c r="C387" s="222"/>
      <c r="D387" s="222"/>
      <c r="E387" s="222"/>
      <c r="F387" s="222"/>
      <c r="G387" s="68"/>
      <c r="H387" s="81" t="s">
        <v>104</v>
      </c>
    </row>
    <row r="388" spans="1:8" ht="14.25">
      <c r="A388" s="31"/>
      <c r="B388" s="128" t="s">
        <v>105</v>
      </c>
      <c r="C388" s="68"/>
      <c r="D388" s="68"/>
      <c r="E388" s="68"/>
      <c r="F388" s="46"/>
      <c r="G388" s="68"/>
      <c r="H388" s="81" t="s">
        <v>105</v>
      </c>
    </row>
    <row r="389" spans="1:8" ht="14.25">
      <c r="A389" s="31"/>
      <c r="B389" s="128" t="s">
        <v>125</v>
      </c>
      <c r="C389" s="68"/>
      <c r="D389" s="68"/>
      <c r="E389" s="68"/>
      <c r="F389" s="46"/>
      <c r="G389" s="68"/>
      <c r="H389" s="81" t="s">
        <v>125</v>
      </c>
    </row>
    <row r="390" spans="1:8" ht="14.25">
      <c r="A390" s="31"/>
      <c r="B390" s="128" t="s">
        <v>103</v>
      </c>
      <c r="C390" s="68"/>
      <c r="D390" s="68"/>
      <c r="E390" s="68"/>
      <c r="F390" s="46"/>
      <c r="G390" s="68"/>
      <c r="H390" s="51"/>
    </row>
    <row r="391" spans="1:8" ht="14.25">
      <c r="A391" s="31"/>
      <c r="B391" s="128" t="s">
        <v>106</v>
      </c>
      <c r="C391" s="65"/>
      <c r="D391" s="47"/>
      <c r="E391" s="66"/>
      <c r="F391" s="67"/>
      <c r="G391" s="68"/>
      <c r="H391" s="81" t="s">
        <v>106</v>
      </c>
    </row>
    <row r="392" spans="1:8" ht="14.25">
      <c r="A392" s="31"/>
      <c r="B392" s="128" t="s">
        <v>107</v>
      </c>
      <c r="C392" s="65"/>
      <c r="D392" s="47"/>
      <c r="E392" s="66"/>
      <c r="F392" s="46" t="s">
        <v>107</v>
      </c>
      <c r="G392" s="68"/>
      <c r="H392" s="81" t="s">
        <v>107</v>
      </c>
    </row>
    <row r="393" spans="1:8" ht="14.25">
      <c r="A393" s="31"/>
      <c r="B393" s="51"/>
      <c r="C393" s="51"/>
      <c r="D393" s="51"/>
      <c r="E393" s="66"/>
      <c r="F393" s="68"/>
      <c r="G393" s="68"/>
      <c r="H393" s="81" t="s">
        <v>91</v>
      </c>
    </row>
    <row r="394" spans="1:8" ht="14.25">
      <c r="A394" s="155">
        <v>43396</v>
      </c>
      <c r="B394" s="128" t="s">
        <v>108</v>
      </c>
      <c r="C394" s="65"/>
      <c r="D394" s="47"/>
      <c r="E394" s="51"/>
      <c r="F394" s="51"/>
      <c r="G394" s="68"/>
      <c r="H394" s="46"/>
    </row>
    <row r="395" spans="1:8" ht="14.25">
      <c r="A395" s="31" t="s">
        <v>165</v>
      </c>
      <c r="B395" s="51"/>
      <c r="C395" s="51"/>
      <c r="D395" s="51"/>
      <c r="E395" s="51"/>
      <c r="F395" s="51"/>
      <c r="G395" s="68"/>
      <c r="H395" s="46"/>
    </row>
    <row r="396" spans="1:8" ht="14.25">
      <c r="A396" s="31"/>
      <c r="B396" s="46"/>
      <c r="C396" s="65"/>
      <c r="D396" s="46"/>
      <c r="E396" s="65"/>
      <c r="F396" s="46"/>
      <c r="G396" s="68"/>
      <c r="H396" s="46"/>
    </row>
    <row r="397" spans="1:8" ht="14.25">
      <c r="A397" s="31"/>
      <c r="B397" s="128" t="s">
        <v>101</v>
      </c>
      <c r="C397" s="65"/>
      <c r="D397" s="47"/>
      <c r="E397" s="66"/>
      <c r="F397" s="46" t="s">
        <v>101</v>
      </c>
      <c r="G397" s="68"/>
      <c r="H397" s="46"/>
    </row>
    <row r="398" spans="1:8" ht="22.5">
      <c r="A398" s="31"/>
      <c r="B398" s="128" t="s">
        <v>155</v>
      </c>
      <c r="C398" s="65"/>
      <c r="D398" s="47"/>
      <c r="E398" s="66"/>
      <c r="F398" s="46"/>
      <c r="G398" s="68"/>
      <c r="H398" s="46"/>
    </row>
    <row r="399" spans="1:8" ht="14.25">
      <c r="A399" s="31"/>
      <c r="B399" s="128" t="s">
        <v>102</v>
      </c>
      <c r="C399" s="65"/>
      <c r="D399" s="47"/>
      <c r="E399" s="66"/>
      <c r="F399" s="68"/>
      <c r="G399" s="68"/>
      <c r="H399" s="46"/>
    </row>
    <row r="400" spans="1:8" ht="14.25">
      <c r="A400" s="31"/>
      <c r="B400" s="128" t="s">
        <v>91</v>
      </c>
      <c r="C400" s="65"/>
      <c r="D400" s="47"/>
      <c r="E400" s="66"/>
      <c r="F400" s="68"/>
      <c r="G400" s="68"/>
      <c r="H400" s="46"/>
    </row>
    <row r="401" spans="1:8" ht="14.25">
      <c r="A401" s="31"/>
      <c r="B401" s="128" t="s">
        <v>156</v>
      </c>
      <c r="C401" s="65"/>
      <c r="D401" s="47"/>
      <c r="E401" s="66"/>
      <c r="F401" s="68"/>
      <c r="G401" s="68"/>
      <c r="H401" s="46"/>
    </row>
    <row r="402" spans="1:8" ht="14.25">
      <c r="A402" s="31"/>
      <c r="B402" s="128" t="s">
        <v>157</v>
      </c>
      <c r="C402" s="65"/>
      <c r="D402" s="47"/>
      <c r="E402" s="66"/>
      <c r="F402" s="68"/>
      <c r="G402" s="68"/>
      <c r="H402" s="46"/>
    </row>
    <row r="403" spans="1:8" ht="14.25">
      <c r="A403" s="31"/>
      <c r="B403" s="128" t="s">
        <v>90</v>
      </c>
      <c r="C403" s="65"/>
      <c r="D403" s="47"/>
      <c r="E403" s="66"/>
      <c r="F403" s="46" t="s">
        <v>90</v>
      </c>
      <c r="G403" s="68"/>
      <c r="H403" s="46"/>
    </row>
    <row r="404" spans="1:8" ht="14.25">
      <c r="A404" s="31"/>
      <c r="B404" s="229" t="s">
        <v>92</v>
      </c>
      <c r="C404" s="230"/>
      <c r="D404" s="239"/>
      <c r="E404" s="228"/>
      <c r="F404" s="75" t="s">
        <v>92</v>
      </c>
      <c r="G404" s="68"/>
      <c r="H404" s="46"/>
    </row>
    <row r="405" spans="1:8" ht="14.25">
      <c r="A405" s="31"/>
      <c r="B405" s="262" t="s">
        <v>93</v>
      </c>
      <c r="C405" s="65"/>
      <c r="D405" s="47"/>
      <c r="E405" s="66"/>
      <c r="F405" s="68"/>
      <c r="G405" s="68"/>
      <c r="H405" s="46"/>
    </row>
    <row r="406" spans="1:8" ht="14.25">
      <c r="A406" s="31"/>
      <c r="B406" s="128" t="s">
        <v>158</v>
      </c>
      <c r="C406" s="65"/>
      <c r="D406" s="47"/>
      <c r="E406" s="66"/>
      <c r="F406" s="68"/>
      <c r="G406" s="68"/>
      <c r="H406" s="46"/>
    </row>
    <row r="407" spans="1:8" ht="14.25">
      <c r="A407" s="31"/>
      <c r="B407" s="128" t="s">
        <v>94</v>
      </c>
      <c r="C407" s="65"/>
      <c r="D407" s="47"/>
      <c r="E407" s="66"/>
      <c r="F407" s="46" t="s">
        <v>94</v>
      </c>
      <c r="G407" s="68"/>
      <c r="H407" s="46"/>
    </row>
    <row r="408" spans="1:8" ht="14.25">
      <c r="A408" s="31"/>
      <c r="B408" s="46"/>
      <c r="C408" s="65"/>
      <c r="D408" s="47"/>
      <c r="E408" s="66"/>
      <c r="F408" s="46" t="s">
        <v>119</v>
      </c>
      <c r="G408" s="68"/>
      <c r="H408" s="46"/>
    </row>
    <row r="409" spans="1:8" ht="14.25">
      <c r="A409" s="31"/>
      <c r="B409" s="15" t="s">
        <v>131</v>
      </c>
      <c r="C409" s="65"/>
      <c r="D409" s="44" t="s">
        <v>131</v>
      </c>
      <c r="E409" s="66"/>
      <c r="F409" s="44" t="s">
        <v>131</v>
      </c>
      <c r="G409" s="66"/>
      <c r="H409" s="44" t="s">
        <v>131</v>
      </c>
    </row>
    <row r="410" spans="1:8" ht="14.25">
      <c r="A410" s="31"/>
      <c r="B410" s="139"/>
      <c r="C410" s="140"/>
      <c r="D410" s="141"/>
      <c r="E410" s="142"/>
      <c r="F410" s="141"/>
      <c r="G410" s="142"/>
      <c r="H410" s="141"/>
    </row>
    <row r="411" spans="1:8" ht="14.25">
      <c r="A411" s="155"/>
      <c r="B411" s="224" t="s">
        <v>142</v>
      </c>
      <c r="C411" s="65"/>
      <c r="D411" s="47"/>
      <c r="E411" s="66"/>
      <c r="F411" s="46"/>
      <c r="G411" s="67"/>
      <c r="H411" s="128" t="s">
        <v>1</v>
      </c>
    </row>
    <row r="412" spans="1:8" ht="14.25">
      <c r="A412" s="31"/>
      <c r="B412" s="253" t="s">
        <v>22</v>
      </c>
      <c r="C412" s="245"/>
      <c r="D412" s="246"/>
      <c r="E412" s="214"/>
      <c r="F412" s="44" t="s">
        <v>22</v>
      </c>
      <c r="G412" s="213"/>
      <c r="H412" s="203" t="s">
        <v>22</v>
      </c>
    </row>
    <row r="413" spans="1:8" ht="14.25">
      <c r="A413" s="31"/>
      <c r="B413" s="241" t="s">
        <v>77</v>
      </c>
      <c r="C413" s="218"/>
      <c r="D413" s="218"/>
      <c r="E413" s="218"/>
      <c r="F413" s="218"/>
      <c r="G413" s="216"/>
      <c r="H413" s="203" t="s">
        <v>77</v>
      </c>
    </row>
    <row r="414" spans="1:8" ht="22.5">
      <c r="A414" s="31"/>
      <c r="B414" s="128" t="s">
        <v>192</v>
      </c>
      <c r="C414" s="51"/>
      <c r="D414" s="51"/>
      <c r="E414" s="51"/>
      <c r="F414" s="46" t="s">
        <v>120</v>
      </c>
      <c r="G414" s="68"/>
      <c r="H414" s="128" t="s">
        <v>120</v>
      </c>
    </row>
    <row r="415" spans="1:8" ht="14.25">
      <c r="A415" s="31"/>
      <c r="B415" s="203" t="s">
        <v>54</v>
      </c>
      <c r="C415" s="242"/>
      <c r="D415" s="44"/>
      <c r="E415" s="243"/>
      <c r="F415" s="44" t="s">
        <v>54</v>
      </c>
      <c r="G415" s="216"/>
      <c r="H415" s="205" t="s">
        <v>54</v>
      </c>
    </row>
    <row r="416" spans="1:8" ht="14.25">
      <c r="A416" s="31"/>
      <c r="B416" s="203" t="s">
        <v>79</v>
      </c>
      <c r="C416" s="218"/>
      <c r="D416" s="218"/>
      <c r="E416" s="218"/>
      <c r="F416" s="44" t="s">
        <v>79</v>
      </c>
      <c r="G416" s="216"/>
      <c r="H416" s="203" t="s">
        <v>79</v>
      </c>
    </row>
    <row r="417" spans="1:8" ht="45">
      <c r="A417" s="31"/>
      <c r="B417" s="203" t="s">
        <v>145</v>
      </c>
      <c r="C417" s="242"/>
      <c r="D417" s="44"/>
      <c r="E417" s="243"/>
      <c r="F417" s="44" t="s">
        <v>46</v>
      </c>
      <c r="G417" s="216"/>
      <c r="H417" s="203" t="s">
        <v>46</v>
      </c>
    </row>
    <row r="418" spans="1:8" ht="14.25">
      <c r="A418" s="31"/>
      <c r="B418" s="203" t="s">
        <v>50</v>
      </c>
      <c r="C418" s="242"/>
      <c r="D418" s="44"/>
      <c r="E418" s="243"/>
      <c r="F418" s="216"/>
      <c r="G418" s="216"/>
      <c r="H418" s="203" t="s">
        <v>50</v>
      </c>
    </row>
    <row r="419" spans="1:8" ht="14.25">
      <c r="A419" s="31"/>
      <c r="B419" s="218"/>
      <c r="C419" s="216"/>
      <c r="D419" s="216"/>
      <c r="E419" s="216"/>
      <c r="F419" s="213"/>
      <c r="G419" s="216"/>
      <c r="H419" s="203" t="s">
        <v>123</v>
      </c>
    </row>
    <row r="420" spans="1:8" ht="33.75">
      <c r="A420" s="155">
        <v>43397</v>
      </c>
      <c r="B420" s="203" t="s">
        <v>146</v>
      </c>
      <c r="C420" s="242"/>
      <c r="D420" s="44"/>
      <c r="E420" s="243"/>
      <c r="F420" s="44" t="s">
        <v>12</v>
      </c>
      <c r="G420" s="216"/>
      <c r="H420" s="203" t="s">
        <v>12</v>
      </c>
    </row>
    <row r="421" spans="1:8" ht="14.25">
      <c r="A421" s="31" t="s">
        <v>166</v>
      </c>
      <c r="B421" s="128" t="s">
        <v>78</v>
      </c>
      <c r="C421" s="68"/>
      <c r="D421" s="68"/>
      <c r="E421" s="68"/>
      <c r="F421" s="46"/>
      <c r="G421" s="68"/>
      <c r="H421" s="81" t="s">
        <v>78</v>
      </c>
    </row>
    <row r="422" spans="1:8" ht="14.25">
      <c r="A422" s="31"/>
      <c r="B422" s="81" t="s">
        <v>80</v>
      </c>
      <c r="C422" s="68"/>
      <c r="D422" s="68"/>
      <c r="E422" s="68"/>
      <c r="F422" s="46"/>
      <c r="G422" s="68"/>
      <c r="H422" s="81" t="s">
        <v>80</v>
      </c>
    </row>
    <row r="423" spans="1:8" ht="14.25">
      <c r="A423" s="31"/>
      <c r="B423" s="81" t="s">
        <v>76</v>
      </c>
      <c r="C423" s="68"/>
      <c r="D423" s="68"/>
      <c r="E423" s="68"/>
      <c r="F423" s="46"/>
      <c r="G423" s="68"/>
      <c r="H423" s="81" t="s">
        <v>76</v>
      </c>
    </row>
    <row r="424" spans="1:8" ht="14.25">
      <c r="A424" s="31"/>
      <c r="B424" s="81" t="s">
        <v>81</v>
      </c>
      <c r="C424" s="68"/>
      <c r="D424" s="68"/>
      <c r="E424" s="51"/>
      <c r="F424" s="51"/>
      <c r="G424" s="51"/>
      <c r="H424" s="51"/>
    </row>
    <row r="425" spans="1:8" ht="14.25">
      <c r="A425" s="31"/>
      <c r="B425" s="128" t="s">
        <v>23</v>
      </c>
      <c r="C425" s="68"/>
      <c r="D425" s="68"/>
      <c r="E425" s="68"/>
      <c r="F425" s="46"/>
      <c r="G425" s="68"/>
      <c r="H425" s="51"/>
    </row>
    <row r="426" spans="1:8" ht="14.25">
      <c r="A426" s="31"/>
      <c r="B426" s="128" t="s">
        <v>5</v>
      </c>
      <c r="C426" s="51"/>
      <c r="D426" s="51"/>
      <c r="E426" s="51"/>
      <c r="F426" s="46" t="s">
        <v>116</v>
      </c>
      <c r="G426" s="68"/>
      <c r="H426" s="51"/>
    </row>
    <row r="427" spans="1:8" ht="14.25">
      <c r="A427" s="31"/>
      <c r="B427" s="128" t="s">
        <v>9</v>
      </c>
      <c r="C427" s="51"/>
      <c r="D427" s="51"/>
      <c r="E427" s="51"/>
      <c r="F427" s="46" t="s">
        <v>9</v>
      </c>
      <c r="G427" s="68"/>
      <c r="H427" s="46"/>
    </row>
    <row r="428" spans="1:8" ht="22.5">
      <c r="A428" s="31"/>
      <c r="B428" s="128" t="s">
        <v>143</v>
      </c>
      <c r="C428" s="68"/>
      <c r="D428" s="51"/>
      <c r="E428" s="68"/>
      <c r="F428" s="46"/>
      <c r="G428" s="68"/>
      <c r="H428" s="46"/>
    </row>
    <row r="429" spans="1:8" ht="14.25">
      <c r="A429" s="31"/>
      <c r="B429" s="81" t="s">
        <v>82</v>
      </c>
      <c r="C429" s="51"/>
      <c r="D429" s="51"/>
      <c r="E429" s="51"/>
      <c r="F429" s="51"/>
      <c r="G429" s="51"/>
      <c r="H429" s="51"/>
    </row>
    <row r="430" spans="1:8" ht="14.25">
      <c r="A430" s="31"/>
      <c r="B430" s="13"/>
      <c r="C430" s="7"/>
      <c r="D430" s="46" t="s">
        <v>112</v>
      </c>
      <c r="E430" s="145"/>
      <c r="F430" s="145"/>
      <c r="G430" s="145"/>
      <c r="H430" s="145"/>
    </row>
    <row r="431" spans="1:8" ht="14.25">
      <c r="A431" s="31"/>
      <c r="B431" s="128" t="s">
        <v>3</v>
      </c>
      <c r="C431" s="7"/>
      <c r="D431" s="46" t="s">
        <v>3</v>
      </c>
      <c r="E431" s="145"/>
      <c r="F431" s="145"/>
      <c r="G431" s="145"/>
      <c r="H431" s="145"/>
    </row>
    <row r="432" spans="1:8" ht="22.5">
      <c r="A432" s="31"/>
      <c r="B432" s="128" t="s">
        <v>4</v>
      </c>
      <c r="C432" s="7"/>
      <c r="D432" s="46" t="s">
        <v>111</v>
      </c>
      <c r="E432" s="145"/>
      <c r="F432" s="145"/>
      <c r="G432" s="145"/>
      <c r="H432" s="145"/>
    </row>
    <row r="433" spans="1:8" ht="14.25">
      <c r="A433" s="31"/>
      <c r="B433" s="203" t="s">
        <v>25</v>
      </c>
      <c r="C433" s="242"/>
      <c r="D433" s="218"/>
      <c r="E433" s="243"/>
      <c r="F433" s="44" t="s">
        <v>25</v>
      </c>
      <c r="G433" s="255"/>
      <c r="H433" s="255"/>
    </row>
    <row r="434" spans="1:8" ht="14.25">
      <c r="A434" s="31"/>
      <c r="B434" s="203" t="s">
        <v>45</v>
      </c>
      <c r="C434" s="242"/>
      <c r="D434" s="218"/>
      <c r="E434" s="243"/>
      <c r="F434" s="244"/>
      <c r="G434" s="255"/>
      <c r="H434" s="255"/>
    </row>
    <row r="435" spans="1:8" ht="14.25">
      <c r="A435" s="31"/>
      <c r="B435" s="146" t="s">
        <v>131</v>
      </c>
      <c r="C435" s="148"/>
      <c r="D435" s="146" t="s">
        <v>131</v>
      </c>
      <c r="E435" s="149"/>
      <c r="F435" s="146" t="s">
        <v>131</v>
      </c>
      <c r="G435" s="149"/>
      <c r="H435" s="146" t="s">
        <v>131</v>
      </c>
    </row>
    <row r="436" spans="1:8" ht="14.25">
      <c r="A436" s="31"/>
      <c r="B436" s="37"/>
      <c r="C436" s="38"/>
      <c r="D436" s="39"/>
      <c r="E436" s="34"/>
      <c r="F436" s="35"/>
      <c r="G436" s="54"/>
      <c r="H436" s="52"/>
    </row>
    <row r="437" spans="1:8" ht="14.25">
      <c r="A437" s="31"/>
      <c r="B437" s="128" t="s">
        <v>162</v>
      </c>
      <c r="C437" s="65"/>
      <c r="D437" s="46" t="s">
        <v>110</v>
      </c>
      <c r="E437" s="65"/>
      <c r="F437" s="46" t="s">
        <v>110</v>
      </c>
      <c r="G437" s="67"/>
      <c r="H437" s="68"/>
    </row>
    <row r="438" spans="1:8" ht="14.25">
      <c r="A438" s="31"/>
      <c r="B438" s="128" t="s">
        <v>115</v>
      </c>
      <c r="C438" s="65"/>
      <c r="D438" s="46"/>
      <c r="E438" s="65"/>
      <c r="F438" s="46" t="s">
        <v>115</v>
      </c>
      <c r="G438" s="67"/>
      <c r="H438" s="68"/>
    </row>
    <row r="439" spans="1:8" ht="14.25">
      <c r="A439" s="155"/>
      <c r="B439" s="241" t="s">
        <v>65</v>
      </c>
      <c r="C439" s="245"/>
      <c r="D439" s="44"/>
      <c r="E439" s="214"/>
      <c r="F439" s="44" t="s">
        <v>65</v>
      </c>
      <c r="G439" s="213"/>
      <c r="H439" s="203" t="s">
        <v>65</v>
      </c>
    </row>
    <row r="440" spans="1:8" ht="14.25">
      <c r="A440" s="31"/>
      <c r="B440" s="128" t="s">
        <v>163</v>
      </c>
      <c r="C440" s="65"/>
      <c r="D440" s="47"/>
      <c r="E440" s="66"/>
      <c r="F440" s="46" t="s">
        <v>66</v>
      </c>
      <c r="G440" s="67"/>
      <c r="H440" s="128" t="s">
        <v>66</v>
      </c>
    </row>
    <row r="441" spans="1:8" ht="14.25">
      <c r="A441" s="31"/>
      <c r="B441" s="203" t="s">
        <v>149</v>
      </c>
      <c r="C441" s="245"/>
      <c r="D441" s="246"/>
      <c r="E441" s="214"/>
      <c r="F441" s="44" t="s">
        <v>149</v>
      </c>
      <c r="G441" s="214"/>
      <c r="H441" s="203" t="s">
        <v>149</v>
      </c>
    </row>
    <row r="442" spans="1:8" ht="15">
      <c r="A442" s="31"/>
      <c r="B442" s="254"/>
      <c r="C442" s="254"/>
      <c r="D442" s="254"/>
      <c r="E442" s="254"/>
      <c r="F442" s="254"/>
      <c r="G442" s="216"/>
      <c r="H442" s="203" t="s">
        <v>127</v>
      </c>
    </row>
    <row r="443" spans="1:8" ht="14.25">
      <c r="A443" s="31"/>
      <c r="B443" s="218"/>
      <c r="C443" s="218"/>
      <c r="D443" s="218"/>
      <c r="E443" s="218"/>
      <c r="F443" s="218"/>
      <c r="G443" s="214"/>
      <c r="H443" s="203" t="s">
        <v>38</v>
      </c>
    </row>
    <row r="444" spans="1:8" ht="45">
      <c r="A444" s="155">
        <v>43398</v>
      </c>
      <c r="B444" s="203" t="s">
        <v>150</v>
      </c>
      <c r="C444" s="245"/>
      <c r="D444" s="246"/>
      <c r="E444" s="214"/>
      <c r="F444" s="213" t="s">
        <v>140</v>
      </c>
      <c r="G444" s="214"/>
      <c r="H444" s="206" t="s">
        <v>140</v>
      </c>
    </row>
    <row r="445" spans="1:8" ht="14.25">
      <c r="A445" s="31" t="s">
        <v>254</v>
      </c>
      <c r="B445" s="203" t="s">
        <v>36</v>
      </c>
      <c r="C445" s="242"/>
      <c r="D445" s="15" t="s">
        <v>36</v>
      </c>
      <c r="E445" s="214"/>
      <c r="F445" s="44" t="s">
        <v>36</v>
      </c>
      <c r="G445" s="213"/>
      <c r="H445" s="44"/>
    </row>
    <row r="446" spans="1:8" ht="14.25">
      <c r="A446" s="31"/>
      <c r="B446" s="203" t="s">
        <v>83</v>
      </c>
      <c r="C446" s="245"/>
      <c r="D446" s="246"/>
      <c r="E446" s="214"/>
      <c r="F446" s="213"/>
      <c r="G446" s="213"/>
      <c r="H446" s="44"/>
    </row>
    <row r="447" spans="1:8" ht="14.25">
      <c r="A447" s="31"/>
      <c r="B447" s="203" t="s">
        <v>84</v>
      </c>
      <c r="C447" s="245"/>
      <c r="D447" s="246"/>
      <c r="E447" s="214"/>
      <c r="F447" s="213"/>
      <c r="G447" s="213"/>
      <c r="H447" s="44"/>
    </row>
    <row r="448" spans="1:8" ht="14.25">
      <c r="A448" s="31"/>
      <c r="B448" s="203" t="s">
        <v>37</v>
      </c>
      <c r="C448" s="245"/>
      <c r="D448" s="246"/>
      <c r="E448" s="214"/>
      <c r="F448" s="213"/>
      <c r="G448" s="213"/>
      <c r="H448" s="44"/>
    </row>
    <row r="449" spans="1:8" ht="14.25">
      <c r="A449" s="31"/>
      <c r="B449" s="203" t="s">
        <v>16</v>
      </c>
      <c r="C449" s="245"/>
      <c r="D449" s="246"/>
      <c r="E449" s="214"/>
      <c r="F449" s="213"/>
      <c r="G449" s="213"/>
      <c r="H449" s="44"/>
    </row>
    <row r="450" spans="1:8" ht="14.25">
      <c r="A450" s="31"/>
      <c r="B450" s="203" t="s">
        <v>11</v>
      </c>
      <c r="C450" s="245"/>
      <c r="D450" s="246"/>
      <c r="E450" s="214"/>
      <c r="F450" s="213"/>
      <c r="G450" s="213"/>
      <c r="H450" s="44"/>
    </row>
    <row r="451" spans="1:8" ht="22.5">
      <c r="A451" s="31"/>
      <c r="B451" s="128" t="s">
        <v>141</v>
      </c>
      <c r="C451" s="51"/>
      <c r="D451" s="51"/>
      <c r="E451" s="51"/>
      <c r="F451" s="11" t="s">
        <v>141</v>
      </c>
      <c r="G451" s="67"/>
      <c r="H451" s="85" t="s">
        <v>62</v>
      </c>
    </row>
    <row r="452" spans="1:8" ht="14.25">
      <c r="A452" s="31"/>
      <c r="B452" s="81" t="s">
        <v>64</v>
      </c>
      <c r="C452" s="51"/>
      <c r="D452" s="51"/>
      <c r="E452" s="51"/>
      <c r="F452" s="51"/>
      <c r="G452" s="67"/>
      <c r="H452" s="81" t="s">
        <v>64</v>
      </c>
    </row>
    <row r="453" spans="1:8" ht="14.25">
      <c r="A453" s="31"/>
      <c r="B453" s="86" t="s">
        <v>147</v>
      </c>
      <c r="C453" s="51"/>
      <c r="D453" s="51"/>
      <c r="E453" s="51"/>
      <c r="F453" s="51"/>
      <c r="G453" s="67"/>
      <c r="H453" s="81" t="s">
        <v>124</v>
      </c>
    </row>
    <row r="454" spans="1:8" ht="14.25">
      <c r="A454" s="31"/>
      <c r="B454" s="15" t="s">
        <v>131</v>
      </c>
      <c r="C454" s="7"/>
      <c r="D454" s="15" t="s">
        <v>131</v>
      </c>
      <c r="E454" s="10"/>
      <c r="F454" s="15" t="s">
        <v>131</v>
      </c>
      <c r="G454" s="10"/>
      <c r="H454" s="15" t="s">
        <v>131</v>
      </c>
    </row>
    <row r="455" spans="1:8" ht="14.25">
      <c r="A455" s="31"/>
      <c r="B455" s="52"/>
      <c r="C455" s="52"/>
      <c r="D455" s="52"/>
      <c r="E455" s="52"/>
      <c r="F455" s="52"/>
      <c r="G455" s="52"/>
      <c r="H455" s="52"/>
    </row>
    <row r="456" spans="1:8" ht="14.25">
      <c r="A456" s="155"/>
      <c r="B456" s="203" t="s">
        <v>33</v>
      </c>
      <c r="C456" s="242"/>
      <c r="D456" s="247"/>
      <c r="E456" s="243"/>
      <c r="F456" s="218"/>
      <c r="G456" s="216"/>
      <c r="H456" s="205" t="s">
        <v>33</v>
      </c>
    </row>
    <row r="457" spans="1:8" ht="14.25">
      <c r="A457" s="31"/>
      <c r="B457" s="203" t="s">
        <v>6</v>
      </c>
      <c r="C457" s="14"/>
      <c r="D457" s="249"/>
      <c r="E457" s="243"/>
      <c r="F457" s="15" t="s">
        <v>6</v>
      </c>
      <c r="G457" s="216"/>
      <c r="H457" s="203" t="s">
        <v>6</v>
      </c>
    </row>
    <row r="458" spans="1:8" ht="14.25">
      <c r="A458" s="31"/>
      <c r="B458" s="203" t="s">
        <v>7</v>
      </c>
      <c r="C458" s="242"/>
      <c r="D458" s="247"/>
      <c r="E458" s="243"/>
      <c r="F458" s="218"/>
      <c r="G458" s="213"/>
      <c r="H458" s="203" t="s">
        <v>7</v>
      </c>
    </row>
    <row r="459" spans="1:8" ht="14.25">
      <c r="A459" s="31"/>
      <c r="B459" s="14"/>
      <c r="C459" s="242"/>
      <c r="D459" s="247"/>
      <c r="E459" s="243"/>
      <c r="F459" s="218"/>
      <c r="G459" s="213"/>
      <c r="H459" s="203" t="s">
        <v>11</v>
      </c>
    </row>
    <row r="460" spans="1:8" ht="14.25">
      <c r="A460" s="31"/>
      <c r="B460" s="14"/>
      <c r="C460" s="242"/>
      <c r="D460" s="247"/>
      <c r="E460" s="243"/>
      <c r="F460" s="218"/>
      <c r="G460" s="213"/>
      <c r="H460" s="206" t="s">
        <v>20</v>
      </c>
    </row>
    <row r="461" spans="1:8" ht="14.25">
      <c r="A461" s="31"/>
      <c r="B461" s="14"/>
      <c r="C461" s="242"/>
      <c r="D461" s="247"/>
      <c r="E461" s="243"/>
      <c r="F461" s="218"/>
      <c r="G461" s="216"/>
      <c r="H461" s="203" t="s">
        <v>71</v>
      </c>
    </row>
    <row r="462" spans="1:8" ht="14.25">
      <c r="A462" s="31"/>
      <c r="B462" s="128" t="s">
        <v>48</v>
      </c>
      <c r="C462" s="65"/>
      <c r="D462" s="47"/>
      <c r="E462" s="66"/>
      <c r="F462" s="46" t="s">
        <v>48</v>
      </c>
      <c r="G462" s="67"/>
      <c r="H462" s="127" t="s">
        <v>48</v>
      </c>
    </row>
    <row r="463" spans="1:8" ht="14.25">
      <c r="A463" s="155">
        <v>43399</v>
      </c>
      <c r="B463" s="203" t="s">
        <v>97</v>
      </c>
      <c r="C463" s="245"/>
      <c r="D463" s="246"/>
      <c r="E463" s="214"/>
      <c r="F463" s="216"/>
      <c r="G463" s="216"/>
      <c r="H463" s="203" t="s">
        <v>97</v>
      </c>
    </row>
    <row r="464" spans="1:8" ht="15">
      <c r="A464" s="31" t="s">
        <v>168</v>
      </c>
      <c r="B464" s="203" t="s">
        <v>85</v>
      </c>
      <c r="C464" s="242"/>
      <c r="D464" s="247"/>
      <c r="E464" s="243"/>
      <c r="F464" s="254"/>
      <c r="G464" s="216"/>
      <c r="H464" s="44"/>
    </row>
    <row r="465" spans="1:13" ht="15">
      <c r="A465" s="31"/>
      <c r="B465" s="203" t="s">
        <v>86</v>
      </c>
      <c r="C465" s="242"/>
      <c r="D465" s="247"/>
      <c r="E465" s="243"/>
      <c r="F465" s="254"/>
      <c r="G465" s="216"/>
      <c r="H465" s="44"/>
      <c r="I465" s="9" t="s">
        <v>206</v>
      </c>
      <c r="J465" s="9"/>
      <c r="K465" s="9"/>
      <c r="L465" s="9"/>
      <c r="M465" s="9"/>
    </row>
    <row r="466" spans="1:13" ht="15">
      <c r="A466" s="31"/>
      <c r="B466" s="203" t="s">
        <v>87</v>
      </c>
      <c r="C466" s="242"/>
      <c r="D466" s="247"/>
      <c r="E466" s="243"/>
      <c r="F466" s="254"/>
      <c r="G466" s="216"/>
      <c r="H466" s="44"/>
      <c r="I466" s="114" t="s">
        <v>196</v>
      </c>
      <c r="J466" s="114"/>
      <c r="K466" s="9"/>
      <c r="L466" s="9"/>
      <c r="M466" s="9"/>
    </row>
    <row r="467" spans="1:13" ht="15">
      <c r="A467" s="31"/>
      <c r="B467" s="203" t="s">
        <v>39</v>
      </c>
      <c r="C467" s="242"/>
      <c r="D467" s="247"/>
      <c r="E467" s="243"/>
      <c r="F467" s="254"/>
      <c r="G467" s="216"/>
      <c r="H467" s="44"/>
      <c r="I467" s="9" t="s">
        <v>197</v>
      </c>
      <c r="J467" s="9" t="s">
        <v>198</v>
      </c>
      <c r="K467" s="9" t="s">
        <v>199</v>
      </c>
      <c r="L467" s="9" t="s">
        <v>200</v>
      </c>
      <c r="M467" s="9" t="s">
        <v>200</v>
      </c>
    </row>
    <row r="468" spans="1:13" ht="15">
      <c r="A468" s="31"/>
      <c r="B468" s="203" t="s">
        <v>40</v>
      </c>
      <c r="C468" s="242"/>
      <c r="D468" s="247"/>
      <c r="E468" s="243"/>
      <c r="F468" s="254"/>
      <c r="G468" s="216"/>
      <c r="H468" s="44"/>
      <c r="I468" s="115" t="e">
        <f>SUM(B381+B412+B413+B415+B416+B417+B418+B420+B433+B434+B439+B441+B444+B445+B446+B447+B448+B449+B450+B456+B457+B458+B463+B464+B465+B466+B467+B468+B469+B470)</f>
        <v>#VALUE!</v>
      </c>
      <c r="J468" s="115" t="e">
        <f>SUM(D381+D445)</f>
        <v>#VALUE!</v>
      </c>
      <c r="K468" s="115" t="e">
        <f>SUM(F381+F412+F415+F416+F417+F420+F433+F439+F441+F444+F445+F457+F471+F472)</f>
        <v>#VALUE!</v>
      </c>
      <c r="L468" s="115" t="e">
        <f>SUM(H381+H412+H413+H415+H416+H417+H418+H419+H420+H439+H441+H442+H443+H444+H456+H457+H458+H459+H460+H461+H463)</f>
        <v>#VALUE!</v>
      </c>
      <c r="M468" s="115" t="e">
        <f>SUM(#REF!+#REF!+#REF!+#REF!+#REF!+#REF!+#REF!+#REF!+#REF!+#REF!+#REF!+#REF!+#REF!+#REF!+#REF!+#REF!+#REF!+#REF!+#REF!+#REF!+#REF!)</f>
        <v>#REF!</v>
      </c>
    </row>
    <row r="469" spans="1:13" ht="15">
      <c r="A469" s="31"/>
      <c r="B469" s="203" t="s">
        <v>41</v>
      </c>
      <c r="C469" s="242"/>
      <c r="D469" s="247"/>
      <c r="E469" s="243"/>
      <c r="F469" s="254"/>
      <c r="G469" s="216"/>
      <c r="H469" s="44"/>
      <c r="I469" s="20" t="s">
        <v>202</v>
      </c>
      <c r="J469" s="20"/>
      <c r="K469" s="20"/>
      <c r="L469" s="20"/>
      <c r="M469" s="20"/>
    </row>
    <row r="470" spans="1:13" ht="15">
      <c r="A470" s="31"/>
      <c r="B470" s="203" t="s">
        <v>98</v>
      </c>
      <c r="C470" s="242"/>
      <c r="D470" s="247"/>
      <c r="E470" s="243"/>
      <c r="F470" s="254"/>
      <c r="G470" s="216"/>
      <c r="H470" s="44"/>
      <c r="I470" s="113" t="e">
        <f>SUM(B409+B411+B414+B421+B422+B423+B424+B425+B426+B427+B428+B429+B431+B432+B437+B438+B440+B451+B452+B453+B462)</f>
        <v>#VALUE!</v>
      </c>
      <c r="J470" s="113" t="e">
        <f>SUM(D435+D437)</f>
        <v>#VALUE!</v>
      </c>
      <c r="K470" s="113" t="e">
        <f>SUM(F409+F414+F426+F427+F437+F438+F440+F451+F462)</f>
        <v>#VALUE!</v>
      </c>
      <c r="L470" s="113" t="e">
        <f>SUM(H409+H411+H414+H421+H422+H423+H440+H451+H452+H453+H462)</f>
        <v>#VALUE!</v>
      </c>
      <c r="M470" s="113" t="e">
        <f>SUM(#REF!+#REF!+#REF!+#REF!+#REF!+#REF!+#REF!+#REF!+#REF!+#REF!+#REF!)</f>
        <v>#REF!</v>
      </c>
    </row>
    <row r="471" spans="1:8" ht="14.25">
      <c r="A471" s="31"/>
      <c r="B471" s="14"/>
      <c r="C471" s="242"/>
      <c r="D471" s="247"/>
      <c r="E471" s="243"/>
      <c r="F471" s="44" t="s">
        <v>114</v>
      </c>
      <c r="G471" s="216"/>
      <c r="H471" s="44"/>
    </row>
    <row r="472" spans="1:12" ht="14.25">
      <c r="A472" s="31"/>
      <c r="B472" s="14"/>
      <c r="C472" s="242"/>
      <c r="D472" s="247"/>
      <c r="E472" s="243"/>
      <c r="F472" s="216" t="s">
        <v>159</v>
      </c>
      <c r="G472" s="216"/>
      <c r="H472" s="44"/>
      <c r="I472" s="256" t="e">
        <f>SUM(I128+I130+I250+I252+I357+I359+I468+I470)</f>
        <v>#VALUE!</v>
      </c>
      <c r="J472" s="256" t="e">
        <f>SUM(J128+J130+J250+J252+J357+J359+J468+J470)</f>
        <v>#VALUE!</v>
      </c>
      <c r="K472" s="256" t="e">
        <f>SUM(K128+K130+K250+K252+K357+K359+K468+K470)</f>
        <v>#VALUE!</v>
      </c>
      <c r="L472" s="256" t="e">
        <f>SUM(L128+L130+L250+L252+L357+L359+L468+L470)</f>
        <v>#VALUE!</v>
      </c>
    </row>
    <row r="473" spans="1:8" ht="14.25">
      <c r="A473" s="31"/>
      <c r="B473" s="15" t="s">
        <v>131</v>
      </c>
      <c r="C473" s="7"/>
      <c r="D473" s="15" t="s">
        <v>131</v>
      </c>
      <c r="E473" s="10"/>
      <c r="F473" s="44" t="s">
        <v>131</v>
      </c>
      <c r="G473" s="66"/>
      <c r="H473" s="44" t="s">
        <v>131</v>
      </c>
    </row>
    <row r="474" spans="1:8" ht="14.25">
      <c r="A474" s="31"/>
      <c r="B474" s="40"/>
      <c r="C474" s="38"/>
      <c r="D474" s="41"/>
      <c r="E474" s="34"/>
      <c r="F474" s="41"/>
      <c r="G474" s="34"/>
      <c r="H474" s="41"/>
    </row>
    <row r="475" spans="1:8" ht="14.25">
      <c r="A475" s="31"/>
      <c r="B475" s="203" t="s">
        <v>43</v>
      </c>
      <c r="C475" s="245"/>
      <c r="D475" s="246"/>
      <c r="E475" s="214"/>
      <c r="F475" s="44" t="s">
        <v>43</v>
      </c>
      <c r="G475" s="213"/>
      <c r="H475" s="203" t="s">
        <v>43</v>
      </c>
    </row>
    <row r="476" spans="1:8" ht="14.25">
      <c r="A476" s="31"/>
      <c r="B476" s="11"/>
      <c r="C476" s="65"/>
      <c r="D476" s="51"/>
      <c r="E476" s="66"/>
      <c r="F476" s="68"/>
      <c r="G476" s="213"/>
      <c r="H476" s="203" t="s">
        <v>34</v>
      </c>
    </row>
    <row r="477" spans="1:8" ht="14.25">
      <c r="A477" s="31"/>
      <c r="B477" s="203" t="s">
        <v>35</v>
      </c>
      <c r="C477" s="245"/>
      <c r="D477" s="246"/>
      <c r="E477" s="214"/>
      <c r="F477" s="216"/>
      <c r="G477" s="213"/>
      <c r="H477" s="205" t="s">
        <v>35</v>
      </c>
    </row>
    <row r="478" spans="1:8" ht="14.25">
      <c r="A478" s="31"/>
      <c r="B478" s="203" t="s">
        <v>2</v>
      </c>
      <c r="C478" s="245"/>
      <c r="D478" s="246"/>
      <c r="E478" s="214"/>
      <c r="F478" s="216"/>
      <c r="G478" s="213"/>
      <c r="H478" s="203" t="s">
        <v>2</v>
      </c>
    </row>
    <row r="479" spans="1:8" ht="14.25">
      <c r="A479" s="31"/>
      <c r="B479" s="203" t="s">
        <v>14</v>
      </c>
      <c r="C479" s="245"/>
      <c r="D479" s="246"/>
      <c r="E479" s="214"/>
      <c r="F479" s="216"/>
      <c r="G479" s="213"/>
      <c r="H479" s="203" t="s">
        <v>14</v>
      </c>
    </row>
    <row r="480" spans="1:8" ht="14.25">
      <c r="A480" s="31"/>
      <c r="B480" s="203" t="s">
        <v>27</v>
      </c>
      <c r="C480" s="245"/>
      <c r="D480" s="246"/>
      <c r="E480" s="214"/>
      <c r="F480" s="216"/>
      <c r="G480" s="213"/>
      <c r="H480" s="203" t="s">
        <v>27</v>
      </c>
    </row>
    <row r="481" spans="1:12" ht="14.25">
      <c r="A481" s="155">
        <v>43402</v>
      </c>
      <c r="B481" s="203" t="s">
        <v>13</v>
      </c>
      <c r="C481" s="245"/>
      <c r="D481" s="246"/>
      <c r="E481" s="214"/>
      <c r="F481" s="216"/>
      <c r="G481" s="213"/>
      <c r="H481" s="203" t="s">
        <v>13</v>
      </c>
      <c r="I481" s="121"/>
      <c r="J481" s="121"/>
      <c r="K481" s="121"/>
      <c r="L481" s="121"/>
    </row>
    <row r="482" spans="1:12" ht="14.25">
      <c r="A482" s="31" t="s">
        <v>164</v>
      </c>
      <c r="B482" s="203" t="s">
        <v>17</v>
      </c>
      <c r="C482" s="242"/>
      <c r="D482" s="247"/>
      <c r="E482" s="243"/>
      <c r="F482" s="44" t="s">
        <v>17</v>
      </c>
      <c r="G482" s="213"/>
      <c r="H482" s="203" t="s">
        <v>17</v>
      </c>
      <c r="I482" s="121"/>
      <c r="J482" s="121"/>
      <c r="K482" s="121"/>
      <c r="L482" s="121"/>
    </row>
    <row r="483" spans="1:12" ht="14.25">
      <c r="A483" s="31"/>
      <c r="B483" s="203" t="s">
        <v>15</v>
      </c>
      <c r="C483" s="245"/>
      <c r="D483" s="44"/>
      <c r="E483" s="214"/>
      <c r="F483" s="216"/>
      <c r="G483" s="213"/>
      <c r="H483" s="44"/>
      <c r="I483" s="123"/>
      <c r="J483" s="123"/>
      <c r="K483" s="123"/>
      <c r="L483" s="123"/>
    </row>
    <row r="484" spans="1:8" ht="14.25">
      <c r="A484" s="31"/>
      <c r="B484" s="203" t="s">
        <v>8</v>
      </c>
      <c r="C484" s="245"/>
      <c r="D484" s="44"/>
      <c r="E484" s="214"/>
      <c r="F484" s="216"/>
      <c r="G484" s="213"/>
      <c r="H484" s="44"/>
    </row>
    <row r="485" spans="1:8" ht="14.25">
      <c r="A485" s="31"/>
      <c r="B485" s="203" t="s">
        <v>10</v>
      </c>
      <c r="C485" s="245"/>
      <c r="D485" s="218"/>
      <c r="E485" s="214"/>
      <c r="F485" s="44"/>
      <c r="G485" s="213"/>
      <c r="H485" s="44"/>
    </row>
    <row r="486" spans="1:8" ht="14.25">
      <c r="A486" s="31"/>
      <c r="B486" s="203" t="s">
        <v>44</v>
      </c>
      <c r="C486" s="218"/>
      <c r="D486" s="218"/>
      <c r="E486" s="218"/>
      <c r="F486" s="44" t="s">
        <v>44</v>
      </c>
      <c r="G486" s="213"/>
      <c r="H486" s="218"/>
    </row>
    <row r="487" spans="1:8" ht="14.25">
      <c r="A487" s="31"/>
      <c r="B487" s="203" t="s">
        <v>148</v>
      </c>
      <c r="C487" s="242"/>
      <c r="D487" s="247"/>
      <c r="E487" s="243"/>
      <c r="F487" s="44"/>
      <c r="G487" s="213"/>
      <c r="H487" s="218"/>
    </row>
    <row r="488" spans="1:12" ht="14.25">
      <c r="A488" s="31"/>
      <c r="B488" s="203" t="s">
        <v>42</v>
      </c>
      <c r="C488" s="218"/>
      <c r="D488" s="211" t="s">
        <v>42</v>
      </c>
      <c r="E488" s="218"/>
      <c r="F488" s="44" t="s">
        <v>42</v>
      </c>
      <c r="G488" s="213"/>
      <c r="H488" s="218"/>
      <c r="I488" s="6"/>
      <c r="J488" s="6"/>
      <c r="K488" s="6"/>
      <c r="L488" s="6"/>
    </row>
    <row r="489" spans="1:12" ht="14.25">
      <c r="A489" s="31"/>
      <c r="B489" s="44"/>
      <c r="C489" s="242"/>
      <c r="D489" s="44" t="s">
        <v>18</v>
      </c>
      <c r="E489" s="243"/>
      <c r="F489" s="44" t="s">
        <v>18</v>
      </c>
      <c r="G489" s="213"/>
      <c r="H489" s="218"/>
      <c r="I489" s="6"/>
      <c r="J489" s="6"/>
      <c r="K489" s="6"/>
      <c r="L489" s="6"/>
    </row>
    <row r="490" spans="1:12" ht="14.25">
      <c r="A490" s="31"/>
      <c r="B490" s="46"/>
      <c r="C490" s="65"/>
      <c r="D490" s="51"/>
      <c r="E490" s="66"/>
      <c r="F490" s="44" t="s">
        <v>57</v>
      </c>
      <c r="G490" s="67"/>
      <c r="H490" s="46"/>
      <c r="I490" s="6"/>
      <c r="J490" s="6"/>
      <c r="K490" s="6"/>
      <c r="L490" s="6"/>
    </row>
    <row r="491" spans="1:12" ht="14.25">
      <c r="A491" s="31"/>
      <c r="B491" s="46"/>
      <c r="C491" s="65"/>
      <c r="D491" s="51"/>
      <c r="E491" s="66"/>
      <c r="F491" s="44" t="s">
        <v>121</v>
      </c>
      <c r="G491" s="67"/>
      <c r="H491" s="46"/>
      <c r="I491" s="6"/>
      <c r="J491" s="6"/>
      <c r="K491" s="6"/>
      <c r="L491" s="6"/>
    </row>
    <row r="492" spans="1:12" ht="14.25">
      <c r="A492" s="31"/>
      <c r="B492" s="15" t="s">
        <v>131</v>
      </c>
      <c r="C492" s="7"/>
      <c r="D492" s="15" t="s">
        <v>131</v>
      </c>
      <c r="E492" s="10"/>
      <c r="F492" s="15" t="s">
        <v>131</v>
      </c>
      <c r="G492" s="10"/>
      <c r="H492" s="15" t="s">
        <v>131</v>
      </c>
      <c r="I492" s="6"/>
      <c r="J492" s="6"/>
      <c r="K492" s="6"/>
      <c r="L492" s="6"/>
    </row>
    <row r="493" spans="1:12" ht="14.25">
      <c r="A493" s="31"/>
      <c r="B493" s="37"/>
      <c r="C493" s="38"/>
      <c r="D493" s="39"/>
      <c r="E493" s="34"/>
      <c r="F493" s="52"/>
      <c r="G493" s="54"/>
      <c r="H493" s="35"/>
      <c r="I493" s="6"/>
      <c r="J493" s="6"/>
      <c r="K493" s="6"/>
      <c r="L493" s="6"/>
    </row>
    <row r="494" spans="1:8" ht="14.25">
      <c r="A494" s="31"/>
      <c r="B494" s="46"/>
      <c r="C494" s="65"/>
      <c r="D494" s="46"/>
      <c r="E494" s="65"/>
      <c r="F494" s="46"/>
      <c r="G494" s="65"/>
      <c r="H494" s="128" t="s">
        <v>108</v>
      </c>
    </row>
    <row r="495" spans="1:8" ht="14.25">
      <c r="A495" s="31"/>
      <c r="B495" s="128" t="s">
        <v>95</v>
      </c>
      <c r="C495" s="65"/>
      <c r="D495" s="47"/>
      <c r="E495" s="66"/>
      <c r="F495" s="46" t="s">
        <v>117</v>
      </c>
      <c r="G495" s="65"/>
      <c r="H495" s="128" t="s">
        <v>95</v>
      </c>
    </row>
    <row r="496" spans="1:8" ht="14.25">
      <c r="A496" s="31"/>
      <c r="B496" s="69"/>
      <c r="C496" s="70"/>
      <c r="D496" s="66"/>
      <c r="E496" s="70"/>
      <c r="F496" s="68"/>
      <c r="G496" s="65"/>
      <c r="H496" s="128" t="s">
        <v>101</v>
      </c>
    </row>
    <row r="497" spans="1:8" ht="14.25">
      <c r="A497" s="31"/>
      <c r="B497" s="128" t="s">
        <v>96</v>
      </c>
      <c r="C497" s="51"/>
      <c r="D497" s="51"/>
      <c r="E497" s="51"/>
      <c r="F497" s="46" t="s">
        <v>118</v>
      </c>
      <c r="G497" s="65"/>
      <c r="H497" s="46"/>
    </row>
    <row r="498" spans="1:8" ht="14.25">
      <c r="A498" s="31"/>
      <c r="B498" s="128" t="s">
        <v>101</v>
      </c>
      <c r="C498" s="65"/>
      <c r="D498" s="47"/>
      <c r="E498" s="66"/>
      <c r="F498" s="46" t="s">
        <v>101</v>
      </c>
      <c r="G498" s="65"/>
      <c r="H498" s="46"/>
    </row>
    <row r="499" spans="1:8" ht="22.5">
      <c r="A499" s="31"/>
      <c r="B499" s="128" t="s">
        <v>155</v>
      </c>
      <c r="C499" s="65"/>
      <c r="D499" s="47"/>
      <c r="E499" s="66"/>
      <c r="F499" s="46"/>
      <c r="G499" s="65"/>
      <c r="H499" s="46"/>
    </row>
    <row r="500" spans="1:8" ht="14.25">
      <c r="A500" s="31"/>
      <c r="B500" s="128" t="s">
        <v>102</v>
      </c>
      <c r="C500" s="65"/>
      <c r="D500" s="47"/>
      <c r="E500" s="66"/>
      <c r="F500" s="68"/>
      <c r="G500" s="65"/>
      <c r="H500" s="46"/>
    </row>
    <row r="501" spans="1:8" ht="14.25">
      <c r="A501" s="31"/>
      <c r="B501" s="128" t="s">
        <v>91</v>
      </c>
      <c r="C501" s="65"/>
      <c r="D501" s="47"/>
      <c r="E501" s="66"/>
      <c r="F501" s="68"/>
      <c r="G501" s="65"/>
      <c r="H501" s="46"/>
    </row>
    <row r="502" spans="1:8" ht="14.25">
      <c r="A502" s="155">
        <v>43403</v>
      </c>
      <c r="B502" s="128" t="s">
        <v>156</v>
      </c>
      <c r="C502" s="65"/>
      <c r="D502" s="47"/>
      <c r="E502" s="66"/>
      <c r="F502" s="68"/>
      <c r="G502" s="65"/>
      <c r="H502" s="46"/>
    </row>
    <row r="503" spans="1:8" ht="14.25">
      <c r="A503" s="31" t="s">
        <v>165</v>
      </c>
      <c r="B503" s="128" t="s">
        <v>157</v>
      </c>
      <c r="C503" s="65"/>
      <c r="D503" s="47"/>
      <c r="E503" s="66"/>
      <c r="F503" s="68"/>
      <c r="G503" s="65"/>
      <c r="H503" s="46"/>
    </row>
    <row r="504" spans="1:8" ht="14.25">
      <c r="A504" s="31"/>
      <c r="B504" s="128" t="s">
        <v>90</v>
      </c>
      <c r="C504" s="65"/>
      <c r="D504" s="47"/>
      <c r="E504" s="66"/>
      <c r="F504" s="46" t="s">
        <v>90</v>
      </c>
      <c r="G504" s="65"/>
      <c r="H504" s="46"/>
    </row>
    <row r="505" spans="1:8" ht="14.25">
      <c r="A505" s="31"/>
      <c r="B505" s="128" t="s">
        <v>104</v>
      </c>
      <c r="C505" s="222"/>
      <c r="D505" s="222"/>
      <c r="E505" s="222"/>
      <c r="F505" s="222"/>
      <c r="G505" s="65"/>
      <c r="H505" s="46"/>
    </row>
    <row r="506" spans="1:8" ht="14.25">
      <c r="A506" s="31"/>
      <c r="B506" s="128" t="s">
        <v>105</v>
      </c>
      <c r="C506" s="68"/>
      <c r="D506" s="68"/>
      <c r="E506" s="68"/>
      <c r="F506" s="46"/>
      <c r="G506" s="65"/>
      <c r="H506" s="46"/>
    </row>
    <row r="507" spans="1:8" ht="14.25">
      <c r="A507" s="31"/>
      <c r="B507" s="128" t="s">
        <v>125</v>
      </c>
      <c r="C507" s="68"/>
      <c r="D507" s="68"/>
      <c r="E507" s="68"/>
      <c r="F507" s="46"/>
      <c r="G507" s="65"/>
      <c r="H507" s="46"/>
    </row>
    <row r="508" spans="1:8" ht="14.25">
      <c r="A508" s="31"/>
      <c r="B508" s="128" t="s">
        <v>103</v>
      </c>
      <c r="C508" s="68"/>
      <c r="D508" s="68"/>
      <c r="E508" s="68"/>
      <c r="F508" s="46"/>
      <c r="G508" s="65"/>
      <c r="H508" s="46"/>
    </row>
    <row r="509" spans="1:8" ht="14.25">
      <c r="A509" s="31"/>
      <c r="B509" s="128" t="s">
        <v>106</v>
      </c>
      <c r="C509" s="65"/>
      <c r="D509" s="47"/>
      <c r="E509" s="66"/>
      <c r="F509" s="67"/>
      <c r="G509" s="65"/>
      <c r="H509" s="46"/>
    </row>
    <row r="510" spans="1:8" ht="14.25">
      <c r="A510" s="31"/>
      <c r="B510" s="128" t="s">
        <v>107</v>
      </c>
      <c r="C510" s="65"/>
      <c r="D510" s="47"/>
      <c r="E510" s="66"/>
      <c r="F510" s="46" t="s">
        <v>107</v>
      </c>
      <c r="G510" s="65"/>
      <c r="H510" s="46"/>
    </row>
    <row r="511" spans="1:8" ht="14.25">
      <c r="A511" s="31"/>
      <c r="B511" s="128" t="s">
        <v>108</v>
      </c>
      <c r="C511" s="65"/>
      <c r="D511" s="47"/>
      <c r="E511" s="66"/>
      <c r="F511" s="68"/>
      <c r="G511" s="65"/>
      <c r="H511" s="46"/>
    </row>
    <row r="512" spans="1:8" ht="14.25">
      <c r="A512" s="31"/>
      <c r="B512" s="229" t="s">
        <v>92</v>
      </c>
      <c r="C512" s="230"/>
      <c r="D512" s="239"/>
      <c r="E512" s="228"/>
      <c r="F512" s="75" t="s">
        <v>92</v>
      </c>
      <c r="G512" s="65"/>
      <c r="H512" s="46"/>
    </row>
    <row r="513" spans="1:8" ht="14.25">
      <c r="A513" s="31"/>
      <c r="B513" s="262" t="s">
        <v>93</v>
      </c>
      <c r="C513" s="65"/>
      <c r="D513" s="47"/>
      <c r="E513" s="66"/>
      <c r="F513" s="68"/>
      <c r="G513" s="65"/>
      <c r="H513" s="46"/>
    </row>
    <row r="514" spans="1:8" ht="14.25">
      <c r="A514" s="31"/>
      <c r="B514" s="128" t="s">
        <v>158</v>
      </c>
      <c r="C514" s="65"/>
      <c r="D514" s="47"/>
      <c r="E514" s="66"/>
      <c r="F514" s="68"/>
      <c r="G514" s="65"/>
      <c r="H514" s="46"/>
    </row>
    <row r="515" spans="1:8" ht="14.25">
      <c r="A515" s="31"/>
      <c r="B515" s="128" t="s">
        <v>94</v>
      </c>
      <c r="C515" s="65"/>
      <c r="D515" s="47"/>
      <c r="E515" s="66"/>
      <c r="F515" s="46" t="s">
        <v>94</v>
      </c>
      <c r="G515" s="65"/>
      <c r="H515" s="46"/>
    </row>
    <row r="516" spans="1:8" ht="14.25">
      <c r="A516" s="31"/>
      <c r="B516" s="46"/>
      <c r="C516" s="65"/>
      <c r="D516" s="47"/>
      <c r="E516" s="66"/>
      <c r="F516" s="46" t="s">
        <v>119</v>
      </c>
      <c r="G516" s="65"/>
      <c r="H516" s="46"/>
    </row>
    <row r="517" spans="1:8" ht="14.25">
      <c r="A517" s="31"/>
      <c r="B517" s="15" t="s">
        <v>131</v>
      </c>
      <c r="C517" s="7"/>
      <c r="D517" s="15" t="s">
        <v>131</v>
      </c>
      <c r="E517" s="10"/>
      <c r="F517" s="15" t="s">
        <v>131</v>
      </c>
      <c r="G517" s="10"/>
      <c r="H517" s="15" t="s">
        <v>131</v>
      </c>
    </row>
    <row r="518" spans="1:61" ht="15">
      <c r="A518" s="31"/>
      <c r="B518" s="32"/>
      <c r="C518" s="33"/>
      <c r="D518" s="34"/>
      <c r="E518" s="33"/>
      <c r="F518" s="52"/>
      <c r="G518" s="33"/>
      <c r="H518" s="35"/>
      <c r="M518" s="6"/>
      <c r="N518" s="6"/>
      <c r="O518" s="6"/>
      <c r="P518" s="6"/>
      <c r="Q518" s="6"/>
      <c r="R518" s="6"/>
      <c r="S518" s="6"/>
      <c r="T518" s="6"/>
      <c r="U518" s="6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</row>
    <row r="519" spans="1:61" ht="15">
      <c r="A519" s="30"/>
      <c r="B519" s="224" t="s">
        <v>142</v>
      </c>
      <c r="C519" s="65"/>
      <c r="D519" s="47"/>
      <c r="E519" s="66"/>
      <c r="F519" s="46"/>
      <c r="G519" s="67"/>
      <c r="H519" s="128" t="s">
        <v>1</v>
      </c>
      <c r="M519" s="6"/>
      <c r="N519" s="6"/>
      <c r="O519" s="6"/>
      <c r="P519" s="6"/>
      <c r="Q519" s="6"/>
      <c r="R519" s="6"/>
      <c r="S519" s="6"/>
      <c r="T519" s="6"/>
      <c r="U519" s="6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</row>
    <row r="520" spans="1:61" ht="15">
      <c r="A520" s="30"/>
      <c r="B520" s="253" t="s">
        <v>22</v>
      </c>
      <c r="C520" s="245"/>
      <c r="D520" s="246"/>
      <c r="E520" s="214"/>
      <c r="F520" s="44" t="s">
        <v>22</v>
      </c>
      <c r="G520" s="213"/>
      <c r="H520" s="203" t="s">
        <v>22</v>
      </c>
      <c r="M520" s="6"/>
      <c r="N520" s="6"/>
      <c r="O520" s="6"/>
      <c r="P520" s="6"/>
      <c r="Q520" s="6"/>
      <c r="R520" s="6"/>
      <c r="S520" s="6"/>
      <c r="T520" s="6"/>
      <c r="U520" s="6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</row>
    <row r="521" spans="1:61" ht="15">
      <c r="A521" s="31"/>
      <c r="B521" s="42"/>
      <c r="C521" s="65"/>
      <c r="D521" s="47"/>
      <c r="E521" s="66"/>
      <c r="F521" s="68"/>
      <c r="G521" s="67"/>
      <c r="H521" s="203" t="s">
        <v>77</v>
      </c>
      <c r="M521" s="6"/>
      <c r="N521" s="6"/>
      <c r="O521" s="6"/>
      <c r="P521" s="6"/>
      <c r="Q521" s="6"/>
      <c r="R521" s="6"/>
      <c r="S521" s="6"/>
      <c r="T521" s="6"/>
      <c r="U521" s="6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</row>
    <row r="522" spans="1:61" ht="22.5">
      <c r="A522" s="31"/>
      <c r="B522" s="128" t="s">
        <v>192</v>
      </c>
      <c r="C522" s="51"/>
      <c r="D522" s="51"/>
      <c r="E522" s="51"/>
      <c r="F522" s="46" t="s">
        <v>120</v>
      </c>
      <c r="G522" s="67"/>
      <c r="H522" s="128" t="s">
        <v>120</v>
      </c>
      <c r="M522" s="6"/>
      <c r="N522" s="6"/>
      <c r="O522" s="6"/>
      <c r="P522" s="6"/>
      <c r="Q522" s="6"/>
      <c r="R522" s="6"/>
      <c r="S522" s="6"/>
      <c r="T522" s="6"/>
      <c r="U522" s="6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</row>
    <row r="523" spans="1:25" s="1" customFormat="1" ht="15">
      <c r="A523" s="31"/>
      <c r="B523" s="203" t="s">
        <v>54</v>
      </c>
      <c r="C523" s="242"/>
      <c r="D523" s="44"/>
      <c r="E523" s="243"/>
      <c r="F523" s="44" t="s">
        <v>54</v>
      </c>
      <c r="G523" s="67"/>
      <c r="H523" s="205" t="s">
        <v>54</v>
      </c>
      <c r="I523" s="137"/>
      <c r="J523" s="137"/>
      <c r="K523" s="137"/>
      <c r="L523" s="137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 spans="1:8" ht="14.25">
      <c r="A524" s="31"/>
      <c r="B524" s="203" t="s">
        <v>79</v>
      </c>
      <c r="C524" s="218"/>
      <c r="D524" s="218"/>
      <c r="E524" s="218"/>
      <c r="F524" s="44" t="s">
        <v>79</v>
      </c>
      <c r="G524" s="67"/>
      <c r="H524" s="203" t="s">
        <v>79</v>
      </c>
    </row>
    <row r="525" spans="1:8" ht="45">
      <c r="A525" s="31"/>
      <c r="B525" s="203" t="s">
        <v>145</v>
      </c>
      <c r="C525" s="242"/>
      <c r="D525" s="44"/>
      <c r="E525" s="243"/>
      <c r="F525" s="44" t="s">
        <v>46</v>
      </c>
      <c r="G525" s="67"/>
      <c r="H525" s="203" t="s">
        <v>46</v>
      </c>
    </row>
    <row r="526" spans="1:8" ht="26.25" customHeight="1">
      <c r="A526" s="155">
        <v>43404</v>
      </c>
      <c r="B526" s="203" t="s">
        <v>50</v>
      </c>
      <c r="C526" s="242"/>
      <c r="D526" s="44"/>
      <c r="E526" s="243"/>
      <c r="F526" s="216"/>
      <c r="G526" s="67"/>
      <c r="H526" s="203" t="s">
        <v>50</v>
      </c>
    </row>
    <row r="527" spans="1:61" ht="17.25" customHeight="1">
      <c r="A527" s="31" t="s">
        <v>166</v>
      </c>
      <c r="B527" s="64"/>
      <c r="C527" s="245"/>
      <c r="D527" s="246"/>
      <c r="E527" s="214"/>
      <c r="F527" s="213"/>
      <c r="G527" s="67"/>
      <c r="H527" s="203" t="s">
        <v>123</v>
      </c>
      <c r="M527" s="3"/>
      <c r="N527" s="3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</row>
    <row r="528" spans="1:61" ht="33.75">
      <c r="A528" s="31"/>
      <c r="B528" s="203" t="s">
        <v>146</v>
      </c>
      <c r="C528" s="242"/>
      <c r="D528" s="44"/>
      <c r="E528" s="243"/>
      <c r="F528" s="44" t="s">
        <v>12</v>
      </c>
      <c r="G528" s="67"/>
      <c r="H528" s="203" t="s">
        <v>12</v>
      </c>
      <c r="M528" s="3"/>
      <c r="N528" s="3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</row>
    <row r="529" spans="1:23" ht="15">
      <c r="A529" s="31"/>
      <c r="B529" s="128" t="s">
        <v>78</v>
      </c>
      <c r="C529" s="7"/>
      <c r="D529" s="44"/>
      <c r="E529" s="10"/>
      <c r="F529" s="46"/>
      <c r="G529" s="67"/>
      <c r="H529" s="46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</row>
    <row r="530" spans="1:8" ht="14.25">
      <c r="A530" s="31"/>
      <c r="B530" s="128" t="s">
        <v>23</v>
      </c>
      <c r="C530" s="68"/>
      <c r="D530" s="68"/>
      <c r="E530" s="68"/>
      <c r="F530" s="46"/>
      <c r="G530" s="67"/>
      <c r="H530" s="46"/>
    </row>
    <row r="531" spans="1:21" ht="15">
      <c r="A531" s="31"/>
      <c r="B531" s="128" t="s">
        <v>5</v>
      </c>
      <c r="C531" s="51"/>
      <c r="D531" s="51"/>
      <c r="E531" s="51"/>
      <c r="F531" s="46" t="s">
        <v>116</v>
      </c>
      <c r="G531" s="67"/>
      <c r="H531" s="46"/>
      <c r="M531" s="3"/>
      <c r="N531" s="3"/>
      <c r="O531" s="3"/>
      <c r="P531" s="3"/>
      <c r="Q531" s="3"/>
      <c r="R531" s="3"/>
      <c r="S531" s="3"/>
      <c r="T531" s="3"/>
      <c r="U531" s="3"/>
    </row>
    <row r="532" spans="1:8" ht="17.25" customHeight="1">
      <c r="A532" s="31"/>
      <c r="B532" s="128" t="s">
        <v>9</v>
      </c>
      <c r="C532" s="51"/>
      <c r="D532" s="51"/>
      <c r="E532" s="51"/>
      <c r="F532" s="46" t="s">
        <v>9</v>
      </c>
      <c r="G532" s="67"/>
      <c r="H532" s="46"/>
    </row>
    <row r="533" spans="1:61" ht="22.5">
      <c r="A533" s="31"/>
      <c r="B533" s="128" t="s">
        <v>143</v>
      </c>
      <c r="C533" s="68"/>
      <c r="D533" s="51"/>
      <c r="E533" s="68"/>
      <c r="F533" s="46"/>
      <c r="G533" s="67"/>
      <c r="H533" s="46"/>
      <c r="M533" s="3"/>
      <c r="N533" s="3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</row>
    <row r="534" spans="1:13" ht="14.25">
      <c r="A534" s="31"/>
      <c r="B534" s="51"/>
      <c r="C534" s="7"/>
      <c r="D534" s="46" t="s">
        <v>112</v>
      </c>
      <c r="E534" s="10"/>
      <c r="F534" s="19"/>
      <c r="G534" s="51"/>
      <c r="H534" s="51"/>
      <c r="I534" s="9" t="s">
        <v>205</v>
      </c>
      <c r="J534" s="9"/>
      <c r="K534" s="9"/>
      <c r="L534" s="9"/>
      <c r="M534" s="9"/>
    </row>
    <row r="535" spans="1:13" ht="14.25">
      <c r="A535" s="31"/>
      <c r="B535" s="128" t="s">
        <v>3</v>
      </c>
      <c r="C535" s="7"/>
      <c r="D535" s="46" t="s">
        <v>3</v>
      </c>
      <c r="E535" s="10"/>
      <c r="F535" s="19"/>
      <c r="G535" s="51"/>
      <c r="H535" s="51"/>
      <c r="I535" s="114" t="s">
        <v>196</v>
      </c>
      <c r="J535" s="114"/>
      <c r="K535" s="9"/>
      <c r="L535" s="9"/>
      <c r="M535" s="9"/>
    </row>
    <row r="536" spans="1:25" s="1" customFormat="1" ht="22.5">
      <c r="A536" s="31"/>
      <c r="B536" s="128" t="s">
        <v>4</v>
      </c>
      <c r="C536" s="7"/>
      <c r="D536" s="46" t="s">
        <v>111</v>
      </c>
      <c r="E536" s="10"/>
      <c r="F536" s="19"/>
      <c r="G536" s="51"/>
      <c r="H536" s="51"/>
      <c r="I536" s="9" t="s">
        <v>197</v>
      </c>
      <c r="J536" s="9" t="s">
        <v>198</v>
      </c>
      <c r="K536" s="9" t="s">
        <v>199</v>
      </c>
      <c r="L536" s="9" t="s">
        <v>200</v>
      </c>
      <c r="M536" s="9" t="s">
        <v>200</v>
      </c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</row>
    <row r="537" spans="1:25" s="1" customFormat="1" ht="15">
      <c r="A537" s="31"/>
      <c r="B537" s="203" t="s">
        <v>25</v>
      </c>
      <c r="C537" s="242"/>
      <c r="D537" s="218"/>
      <c r="E537" s="243"/>
      <c r="F537" s="44" t="s">
        <v>25</v>
      </c>
      <c r="G537" s="218"/>
      <c r="H537" s="218"/>
      <c r="I537" s="115" t="e">
        <f>SUM(B453+B481+B484+B485+B486+B487+B489+B498+B499+B506+B509+B510+B511+B512+B513+B514+B515+B519+B520+B521+B526+B527+B528+B529+B530+B531+B532+B533+B536+B537+B538+B539)</f>
        <v>#VALUE!</v>
      </c>
      <c r="J537" s="115">
        <f>SUM(D453+D510)</f>
        <v>0</v>
      </c>
      <c r="K537" s="115" t="e">
        <f>SUM(F453+F481+F484+F485+F486+F489+F498+F504+F506+F509+F510+F520+F534+F535)</f>
        <v>#VALUE!</v>
      </c>
      <c r="L537" s="115" t="e">
        <f>SUM(H453+H481+H482+H484+H485+H486+H487+H488+H489+H504+H506+H507+H508+H509+H519+H520+H521+H522+H523+H524+H536)</f>
        <v>#VALUE!</v>
      </c>
      <c r="M537" s="115" t="e">
        <f>SUM(#REF!+#REF!+#REF!+#REF!+#REF!+#REF!+#REF!+#REF!+#REF!+#REF!+#REF!+#REF!+#REF!+#REF!+#REF!+#REF!+#REF!+#REF!+#REF!+#REF!+#REF!)</f>
        <v>#REF!</v>
      </c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</row>
    <row r="538" spans="1:23" ht="15">
      <c r="A538" s="31"/>
      <c r="B538" s="203" t="s">
        <v>45</v>
      </c>
      <c r="C538" s="7"/>
      <c r="D538" s="51"/>
      <c r="E538" s="10"/>
      <c r="F538" s="19"/>
      <c r="G538" s="51"/>
      <c r="H538" s="51"/>
      <c r="I538" s="20" t="s">
        <v>202</v>
      </c>
      <c r="J538" s="20"/>
      <c r="K538" s="20"/>
      <c r="L538" s="20"/>
      <c r="M538" s="20"/>
      <c r="N538" s="3"/>
      <c r="O538" s="3"/>
      <c r="P538" s="3"/>
      <c r="Q538" s="3"/>
      <c r="R538" s="3"/>
      <c r="S538" s="3"/>
      <c r="T538" s="3"/>
      <c r="U538" s="3"/>
      <c r="V538" s="3"/>
      <c r="W538" s="3"/>
    </row>
    <row r="539" spans="1:61" ht="15">
      <c r="A539" s="31"/>
      <c r="B539" s="15" t="s">
        <v>131</v>
      </c>
      <c r="C539" s="7"/>
      <c r="D539" s="15" t="s">
        <v>131</v>
      </c>
      <c r="E539" s="10"/>
      <c r="F539" s="15" t="s">
        <v>131</v>
      </c>
      <c r="G539" s="10"/>
      <c r="H539" s="15" t="s">
        <v>131</v>
      </c>
      <c r="I539" s="113" t="e">
        <f>SUM(B478+B480+B483+B490+B491+B492+B493+B494+B496+B497+B502+B503+B505+B516+B525)</f>
        <v>#VALUE!</v>
      </c>
      <c r="J539" s="113">
        <f>SUM(D500+D502)</f>
        <v>0</v>
      </c>
      <c r="K539" s="113" t="e">
        <f>SUM(F478+F483+F492+F493+F502+F503+F505+F516+F525)</f>
        <v>#VALUE!</v>
      </c>
      <c r="L539" s="113" t="e">
        <f>SUM(H478+H480+H483+H505+H525+H526)</f>
        <v>#VALUE!</v>
      </c>
      <c r="M539" s="113" t="e">
        <f>SUM(#REF!+#REF!+#REF!+#REF!+#REF!+#REF!)</f>
        <v>#REF!</v>
      </c>
      <c r="N539" s="3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</row>
    <row r="540" spans="1:8" ht="14.25">
      <c r="A540" s="31"/>
      <c r="B540" s="32"/>
      <c r="C540" s="33"/>
      <c r="D540" s="34"/>
      <c r="E540" s="33"/>
      <c r="F540" s="52"/>
      <c r="G540" s="33"/>
      <c r="H540" s="35"/>
    </row>
    <row r="541" spans="1:13" ht="14.25">
      <c r="A541" s="150"/>
      <c r="B541" s="263"/>
      <c r="C541" s="232"/>
      <c r="D541" s="264"/>
      <c r="E541" s="233"/>
      <c r="F541" s="264"/>
      <c r="G541" s="233"/>
      <c r="H541" s="264"/>
      <c r="M541" s="113"/>
    </row>
    <row r="542" spans="2:7" ht="14.25">
      <c r="B542" s="21"/>
      <c r="C542" s="22"/>
      <c r="D542" s="23"/>
      <c r="E542" s="24"/>
      <c r="G542" s="56"/>
    </row>
    <row r="543" spans="1:13" ht="14.25">
      <c r="A543" s="150"/>
      <c r="B543" s="26"/>
      <c r="C543" s="21"/>
      <c r="D543" s="26"/>
      <c r="E543" s="28"/>
      <c r="F543" s="26"/>
      <c r="G543" s="56"/>
      <c r="H543" s="26"/>
      <c r="M543" s="121"/>
    </row>
    <row r="544" spans="1:8" ht="14.25">
      <c r="A544" s="150"/>
      <c r="B544" s="26"/>
      <c r="C544" s="21"/>
      <c r="D544" s="26"/>
      <c r="E544" s="28"/>
      <c r="F544" s="26"/>
      <c r="G544" s="56"/>
      <c r="H544" s="26"/>
    </row>
    <row r="545" spans="2:8" ht="14.25">
      <c r="B545" s="27"/>
      <c r="C545" s="21"/>
      <c r="D545" s="29"/>
      <c r="E545" s="28"/>
      <c r="G545" s="56"/>
      <c r="H545" s="56"/>
    </row>
    <row r="548" spans="1:14" ht="14.25">
      <c r="A548" s="109"/>
      <c r="B548" s="110"/>
      <c r="C548" s="110"/>
      <c r="D548" s="110"/>
      <c r="E548" s="110"/>
      <c r="F548" s="110"/>
      <c r="G548" s="110"/>
      <c r="H548" s="110"/>
      <c r="M548" s="121"/>
      <c r="N548"/>
    </row>
    <row r="549" spans="1:15" ht="14.25">
      <c r="A549" s="25"/>
      <c r="C549" s="112"/>
      <c r="D549" s="112"/>
      <c r="E549" s="112"/>
      <c r="F549" s="112"/>
      <c r="G549" s="112"/>
      <c r="H549" s="112"/>
      <c r="M549" s="121"/>
      <c r="N549"/>
      <c r="O549" s="18"/>
    </row>
    <row r="550" spans="1:14" ht="14.25">
      <c r="A550" s="25"/>
      <c r="M550" s="123"/>
      <c r="N550"/>
    </row>
    <row r="551" ht="14.25">
      <c r="A551" s="25"/>
    </row>
    <row r="552" ht="14.25">
      <c r="A552" s="25"/>
    </row>
    <row r="553" spans="1:8" ht="14.25">
      <c r="A553" s="25"/>
      <c r="B553" s="87"/>
      <c r="C553" s="65"/>
      <c r="D553" s="47"/>
      <c r="E553" s="66"/>
      <c r="F553" s="68"/>
      <c r="G553" s="68"/>
      <c r="H553" s="68"/>
    </row>
    <row r="554" spans="1:61" ht="59.25" customHeight="1">
      <c r="A554" s="25"/>
      <c r="B554" s="87"/>
      <c r="C554" s="65"/>
      <c r="D554" s="47"/>
      <c r="E554" s="66"/>
      <c r="F554" s="68"/>
      <c r="G554" s="67"/>
      <c r="H554" s="68"/>
      <c r="M554" s="6"/>
      <c r="N554" s="6"/>
      <c r="O554" s="6"/>
      <c r="P554" s="6"/>
      <c r="Q554" s="6"/>
      <c r="R554" s="6"/>
      <c r="S554" s="6"/>
      <c r="T554" s="6"/>
      <c r="U554" s="6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</row>
    <row r="555" spans="1:61" ht="21.75" customHeight="1">
      <c r="A555" s="124"/>
      <c r="B555" s="87"/>
      <c r="C555" s="232"/>
      <c r="D555" s="47"/>
      <c r="E555" s="233"/>
      <c r="F555" s="87"/>
      <c r="G555" s="234"/>
      <c r="H555" s="68"/>
      <c r="M555" s="6"/>
      <c r="N555" s="6"/>
      <c r="O555" s="6"/>
      <c r="P555" s="6"/>
      <c r="Q555" s="6"/>
      <c r="R555" s="6"/>
      <c r="S555" s="6"/>
      <c r="T555" s="6"/>
      <c r="U555" s="6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</row>
    <row r="556" spans="1:61" ht="21.75" customHeight="1">
      <c r="A556" s="124"/>
      <c r="B556" s="87"/>
      <c r="C556" s="232"/>
      <c r="D556" s="47"/>
      <c r="E556" s="233"/>
      <c r="F556" s="87"/>
      <c r="G556" s="234"/>
      <c r="H556" s="68"/>
      <c r="M556" s="6"/>
      <c r="N556" s="6"/>
      <c r="O556" s="6"/>
      <c r="P556" s="6"/>
      <c r="Q556" s="6"/>
      <c r="R556" s="6"/>
      <c r="S556" s="6"/>
      <c r="T556" s="6"/>
      <c r="U556" s="6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</row>
    <row r="557" spans="1:61" ht="21.75" customHeight="1">
      <c r="A557" s="124"/>
      <c r="B557" s="87"/>
      <c r="C557" s="232"/>
      <c r="D557" s="47"/>
      <c r="E557" s="233"/>
      <c r="F557" s="87"/>
      <c r="G557" s="234"/>
      <c r="H557" s="68"/>
      <c r="M557" s="6"/>
      <c r="N557" s="6"/>
      <c r="O557" s="6"/>
      <c r="P557" s="6"/>
      <c r="Q557" s="6"/>
      <c r="R557" s="6"/>
      <c r="S557" s="6"/>
      <c r="T557" s="6"/>
      <c r="U557" s="6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</row>
    <row r="558" spans="1:61" ht="21.75" customHeight="1">
      <c r="A558" s="124"/>
      <c r="B558" s="87"/>
      <c r="C558" s="232"/>
      <c r="D558" s="47"/>
      <c r="E558" s="233"/>
      <c r="F558" s="87"/>
      <c r="G558" s="234"/>
      <c r="H558" s="68"/>
      <c r="M558" s="6"/>
      <c r="N558" s="6"/>
      <c r="O558" s="6"/>
      <c r="P558" s="6"/>
      <c r="Q558" s="6"/>
      <c r="R558" s="6"/>
      <c r="S558" s="6"/>
      <c r="T558" s="6"/>
      <c r="U558" s="6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</row>
    <row r="559" spans="1:61" ht="21.75" customHeight="1" thickBot="1">
      <c r="A559" s="124"/>
      <c r="B559" s="87"/>
      <c r="C559" s="232"/>
      <c r="D559" s="47"/>
      <c r="E559" s="233"/>
      <c r="F559" s="87"/>
      <c r="G559" s="234"/>
      <c r="H559" s="68"/>
      <c r="M559" s="6"/>
      <c r="N559" s="6"/>
      <c r="O559" s="6"/>
      <c r="P559" s="6"/>
      <c r="Q559" s="6"/>
      <c r="R559" s="6"/>
      <c r="S559" s="6"/>
      <c r="T559" s="6"/>
      <c r="U559" s="6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</row>
    <row r="560" spans="1:8" ht="15" thickBot="1">
      <c r="A560" s="25"/>
      <c r="B560" s="101"/>
      <c r="C560" s="103"/>
      <c r="D560" s="235"/>
      <c r="E560" s="105"/>
      <c r="F560" s="237"/>
      <c r="G560" s="107"/>
      <c r="H560" s="237"/>
    </row>
    <row r="561" ht="14.25">
      <c r="A561" s="25"/>
    </row>
    <row r="562" spans="1:2" ht="14.25">
      <c r="A562" s="25"/>
      <c r="B562" s="48"/>
    </row>
    <row r="563" ht="14.25">
      <c r="A563" s="25"/>
    </row>
    <row r="564" ht="14.25">
      <c r="A564" s="25"/>
    </row>
    <row r="565" spans="1:8" ht="14.25">
      <c r="A565" s="25"/>
      <c r="B565" s="165"/>
      <c r="C565" s="165"/>
      <c r="D565" s="165"/>
      <c r="E565" s="165"/>
      <c r="F565" s="165"/>
      <c r="G565" s="165"/>
      <c r="H565" s="165"/>
    </row>
    <row r="566" ht="14.25">
      <c r="D566" s="112"/>
    </row>
    <row r="567" spans="2:8" ht="18.75">
      <c r="B567" s="280"/>
      <c r="C567" s="274"/>
      <c r="D567" s="274"/>
      <c r="E567" s="274"/>
      <c r="F567" s="274"/>
      <c r="G567" s="274"/>
      <c r="H567" s="274"/>
    </row>
    <row r="568" spans="2:8" ht="14.25">
      <c r="B568" s="265"/>
      <c r="C568" s="265"/>
      <c r="D568" s="265"/>
      <c r="E568" s="265"/>
      <c r="F568" s="265"/>
      <c r="G568" s="265"/>
      <c r="H568" s="265"/>
    </row>
    <row r="569" spans="2:8" ht="14.25">
      <c r="B569" s="265"/>
      <c r="C569" s="265"/>
      <c r="D569" s="265"/>
      <c r="E569" s="265"/>
      <c r="F569" s="265"/>
      <c r="G569" s="265"/>
      <c r="H569" s="265"/>
    </row>
    <row r="570" spans="2:8" ht="14.25">
      <c r="B570" s="265"/>
      <c r="C570" s="265"/>
      <c r="D570" s="265"/>
      <c r="E570" s="265"/>
      <c r="F570" s="265"/>
      <c r="G570" s="265"/>
      <c r="H570" s="265"/>
    </row>
    <row r="583" ht="14.25">
      <c r="D583" s="258"/>
    </row>
    <row r="585" ht="14.25">
      <c r="D585" s="258"/>
    </row>
    <row r="586" ht="14.25">
      <c r="D586" s="123"/>
    </row>
    <row r="587" ht="14.25">
      <c r="D587" s="123"/>
    </row>
  </sheetData>
  <sheetProtection/>
  <mergeCells count="2">
    <mergeCell ref="B567:H567"/>
    <mergeCell ref="A308:A317"/>
  </mergeCells>
  <printOptions/>
  <pageMargins left="0.3" right="0.17" top="0.17" bottom="0.17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205"/>
  <sheetViews>
    <sheetView zoomScalePageLayoutView="0" workbookViewId="0" topLeftCell="A165">
      <selection activeCell="B39" sqref="B1:B16384"/>
    </sheetView>
  </sheetViews>
  <sheetFormatPr defaultColWidth="8.796875" defaultRowHeight="14.25"/>
  <cols>
    <col min="1" max="1" width="5.69921875" style="25" customWidth="1"/>
    <col min="2" max="2" width="33.19921875" style="49" customWidth="1"/>
    <col min="3" max="3" width="9" style="49" customWidth="1"/>
    <col min="4" max="4" width="1.4921875" style="49" customWidth="1"/>
    <col min="5" max="5" width="19.5" style="49" customWidth="1"/>
    <col min="6" max="6" width="8" style="49" customWidth="1"/>
    <col min="7" max="7" width="1.8984375" style="49" customWidth="1"/>
    <col min="8" max="8" width="19.59765625" style="49" customWidth="1"/>
    <col min="9" max="9" width="7.69921875" style="49" customWidth="1"/>
    <col min="10" max="10" width="1.69921875" style="49" customWidth="1"/>
    <col min="11" max="11" width="11.8984375" style="49" customWidth="1"/>
    <col min="12" max="12" width="7.8984375" style="49" customWidth="1"/>
    <col min="13" max="13" width="0" style="18" hidden="1" customWidth="1"/>
    <col min="14" max="17" width="9" style="119" customWidth="1"/>
  </cols>
  <sheetData>
    <row r="1" ht="14.25">
      <c r="B1" s="57" t="s">
        <v>208</v>
      </c>
    </row>
    <row r="2" spans="1:32" ht="30" customHeight="1">
      <c r="A2" s="30"/>
      <c r="B2" s="268" t="s">
        <v>0</v>
      </c>
      <c r="C2" s="269"/>
      <c r="D2" s="7"/>
      <c r="E2" s="270" t="s">
        <v>109</v>
      </c>
      <c r="F2" s="271"/>
      <c r="G2" s="8"/>
      <c r="H2" s="270" t="s">
        <v>113</v>
      </c>
      <c r="I2" s="271"/>
      <c r="J2" s="19"/>
      <c r="K2" s="270" t="s">
        <v>122</v>
      </c>
      <c r="L2" s="272"/>
      <c r="M2" s="9"/>
      <c r="N2" s="20"/>
      <c r="O2" s="20"/>
      <c r="P2" s="20"/>
      <c r="Q2" s="20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5">
      <c r="A3" s="30"/>
      <c r="B3" s="72" t="s">
        <v>142</v>
      </c>
      <c r="C3" s="69">
        <v>3004</v>
      </c>
      <c r="D3" s="70"/>
      <c r="E3" s="46" t="s">
        <v>112</v>
      </c>
      <c r="F3" s="43">
        <v>231</v>
      </c>
      <c r="G3" s="70"/>
      <c r="H3" s="68"/>
      <c r="I3" s="68"/>
      <c r="J3" s="70"/>
      <c r="K3" s="46" t="s">
        <v>1</v>
      </c>
      <c r="L3" s="43">
        <v>401.6</v>
      </c>
      <c r="M3" s="9">
        <v>21</v>
      </c>
      <c r="N3" s="20"/>
      <c r="O3" s="20"/>
      <c r="P3" s="20"/>
      <c r="Q3" s="20"/>
      <c r="R3" s="2"/>
      <c r="S3" s="2"/>
      <c r="T3" s="2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4" ht="15">
      <c r="A4" s="71" t="s">
        <v>209</v>
      </c>
      <c r="B4" s="46" t="s">
        <v>3</v>
      </c>
      <c r="C4" s="42">
        <v>2001</v>
      </c>
      <c r="D4" s="65"/>
      <c r="E4" s="46" t="s">
        <v>3</v>
      </c>
      <c r="F4" s="43">
        <v>771.64</v>
      </c>
      <c r="G4" s="65"/>
      <c r="H4" s="68"/>
      <c r="I4" s="68"/>
      <c r="J4" s="65"/>
      <c r="K4" s="68"/>
      <c r="L4" s="68"/>
      <c r="M4" s="9">
        <v>21</v>
      </c>
      <c r="N4" s="20"/>
      <c r="O4" s="20"/>
      <c r="P4" s="20"/>
      <c r="Q4" s="20"/>
      <c r="R4" s="2"/>
      <c r="S4" s="2"/>
      <c r="T4" s="2"/>
      <c r="U4" s="2"/>
      <c r="V4" s="2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5">
      <c r="A5" s="30" t="s">
        <v>166</v>
      </c>
      <c r="B5" s="46" t="s">
        <v>4</v>
      </c>
      <c r="C5" s="42">
        <v>1174</v>
      </c>
      <c r="D5" s="65"/>
      <c r="E5" s="46" t="s">
        <v>111</v>
      </c>
      <c r="F5" s="43">
        <v>1399</v>
      </c>
      <c r="G5" s="65"/>
      <c r="H5" s="68"/>
      <c r="I5" s="68"/>
      <c r="J5" s="65"/>
      <c r="K5" s="66"/>
      <c r="L5" s="67"/>
      <c r="M5" s="9">
        <v>21</v>
      </c>
      <c r="N5" s="20"/>
      <c r="O5" s="20"/>
      <c r="P5" s="20"/>
      <c r="Q5" s="20"/>
      <c r="R5" s="2"/>
      <c r="S5" s="2"/>
      <c r="T5" s="2"/>
      <c r="U5" s="2"/>
      <c r="V5" s="2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5">
      <c r="A6" s="30"/>
      <c r="B6" s="81" t="s">
        <v>22</v>
      </c>
      <c r="C6" s="82">
        <v>6608</v>
      </c>
      <c r="D6" s="65"/>
      <c r="E6" s="44"/>
      <c r="F6" s="45"/>
      <c r="G6" s="66"/>
      <c r="H6" s="81" t="s">
        <v>22</v>
      </c>
      <c r="I6" s="83">
        <v>1344</v>
      </c>
      <c r="J6" s="67"/>
      <c r="K6" s="81" t="s">
        <v>22</v>
      </c>
      <c r="L6" s="85">
        <v>2055.5</v>
      </c>
      <c r="M6" s="9"/>
      <c r="N6" s="20"/>
      <c r="O6" s="20"/>
      <c r="P6" s="20"/>
      <c r="Q6" s="20"/>
      <c r="R6" s="2"/>
      <c r="S6" s="2"/>
      <c r="T6" s="2"/>
      <c r="U6" s="2"/>
      <c r="V6" s="2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s="1" customFormat="1" ht="15">
      <c r="A7" s="31"/>
      <c r="B7" s="15" t="s">
        <v>131</v>
      </c>
      <c r="C7" s="14">
        <f>SUM(C3:C6)</f>
        <v>12787</v>
      </c>
      <c r="D7" s="7"/>
      <c r="E7" s="15" t="s">
        <v>131</v>
      </c>
      <c r="F7" s="14">
        <f>SUM(F3:F6)</f>
        <v>2401.64</v>
      </c>
      <c r="G7" s="7"/>
      <c r="H7" s="15" t="s">
        <v>131</v>
      </c>
      <c r="I7" s="14">
        <f>SUM(I3:I6)</f>
        <v>1344</v>
      </c>
      <c r="J7" s="7"/>
      <c r="K7" s="15" t="s">
        <v>131</v>
      </c>
      <c r="L7" s="14">
        <f>SUM(L3:L6)</f>
        <v>2457.1</v>
      </c>
      <c r="M7" s="16"/>
      <c r="N7" s="120"/>
      <c r="O7" s="120"/>
      <c r="P7" s="120"/>
      <c r="Q7" s="120"/>
      <c r="R7" s="4"/>
      <c r="S7" s="4"/>
      <c r="T7" s="4"/>
      <c r="U7" s="4"/>
      <c r="V7" s="4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2" ht="18.75" customHeight="1">
      <c r="A8" s="30"/>
      <c r="B8" s="73"/>
      <c r="C8" s="58"/>
      <c r="D8" s="38"/>
      <c r="E8" s="59"/>
      <c r="F8" s="60"/>
      <c r="G8" s="61"/>
      <c r="H8" s="59"/>
      <c r="I8" s="60"/>
      <c r="J8" s="54"/>
      <c r="K8" s="59"/>
      <c r="L8" s="62"/>
      <c r="M8" s="9"/>
      <c r="N8" s="20"/>
      <c r="O8" s="20"/>
      <c r="P8" s="20"/>
      <c r="Q8" s="20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4" ht="15">
      <c r="A9" s="30"/>
      <c r="B9" s="81" t="s">
        <v>2</v>
      </c>
      <c r="C9" s="82">
        <v>6913</v>
      </c>
      <c r="D9" s="7"/>
      <c r="E9" s="50"/>
      <c r="F9" s="50"/>
      <c r="G9" s="7"/>
      <c r="H9" s="51"/>
      <c r="I9" s="51"/>
      <c r="J9" s="7"/>
      <c r="K9" s="81" t="s">
        <v>2</v>
      </c>
      <c r="L9" s="83">
        <v>3602.59</v>
      </c>
      <c r="M9" s="9">
        <v>15</v>
      </c>
      <c r="N9" s="20"/>
      <c r="O9" s="20"/>
      <c r="P9" s="20"/>
      <c r="Q9" s="20"/>
      <c r="R9" s="2"/>
      <c r="S9" s="2"/>
      <c r="T9" s="2"/>
      <c r="U9" s="2"/>
      <c r="V9" s="2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2" ht="18.75" customHeight="1">
      <c r="A10" s="71" t="s">
        <v>210</v>
      </c>
      <c r="B10" s="81" t="s">
        <v>14</v>
      </c>
      <c r="C10" s="82">
        <v>2631</v>
      </c>
      <c r="D10" s="7"/>
      <c r="E10" s="17"/>
      <c r="F10" s="17"/>
      <c r="G10" s="10"/>
      <c r="H10" s="51"/>
      <c r="I10" s="51"/>
      <c r="J10" s="19"/>
      <c r="K10" s="81" t="s">
        <v>14</v>
      </c>
      <c r="L10" s="83">
        <v>173.41</v>
      </c>
      <c r="M10" s="9">
        <v>14</v>
      </c>
      <c r="N10" s="9" t="s">
        <v>201</v>
      </c>
      <c r="O10" s="9"/>
      <c r="P10" s="9"/>
      <c r="Q10" s="9"/>
      <c r="R10" s="2"/>
      <c r="S10" s="2"/>
      <c r="T10" s="2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0" ht="15">
      <c r="A11" s="30" t="s">
        <v>168</v>
      </c>
      <c r="B11" s="81" t="s">
        <v>26</v>
      </c>
      <c r="C11" s="82">
        <v>1444</v>
      </c>
      <c r="D11" s="7"/>
      <c r="E11" s="17"/>
      <c r="F11" s="17"/>
      <c r="G11" s="10"/>
      <c r="H11" s="19"/>
      <c r="I11" s="19"/>
      <c r="J11" s="19"/>
      <c r="K11" s="81" t="s">
        <v>26</v>
      </c>
      <c r="L11" s="83">
        <v>363.77</v>
      </c>
      <c r="M11" s="9">
        <v>15</v>
      </c>
      <c r="N11" s="114" t="s">
        <v>196</v>
      </c>
      <c r="O11" s="114"/>
      <c r="P11" s="9"/>
      <c r="Q11" s="9"/>
      <c r="R11" s="2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5">
      <c r="A12" s="30"/>
      <c r="B12" s="81" t="s">
        <v>27</v>
      </c>
      <c r="C12" s="82">
        <v>1322</v>
      </c>
      <c r="D12" s="7"/>
      <c r="E12" s="17"/>
      <c r="F12" s="17"/>
      <c r="G12" s="10"/>
      <c r="H12" s="19"/>
      <c r="I12" s="19"/>
      <c r="J12" s="19"/>
      <c r="K12" s="81" t="s">
        <v>27</v>
      </c>
      <c r="L12" s="83">
        <v>178.28</v>
      </c>
      <c r="M12" s="9">
        <v>14</v>
      </c>
      <c r="N12" s="9" t="s">
        <v>197</v>
      </c>
      <c r="O12" s="9" t="s">
        <v>198</v>
      </c>
      <c r="P12" s="9" t="s">
        <v>199</v>
      </c>
      <c r="Q12" s="9" t="s">
        <v>200</v>
      </c>
      <c r="R12" s="2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15">
      <c r="A13" s="30"/>
      <c r="B13" s="81" t="s">
        <v>13</v>
      </c>
      <c r="C13" s="82">
        <v>3333</v>
      </c>
      <c r="D13" s="7"/>
      <c r="E13" s="17"/>
      <c r="F13" s="17"/>
      <c r="G13" s="10"/>
      <c r="H13" s="51"/>
      <c r="I13" s="51"/>
      <c r="J13" s="19"/>
      <c r="K13" s="84" t="s">
        <v>13</v>
      </c>
      <c r="L13" s="85">
        <v>1915.65</v>
      </c>
      <c r="M13" s="9"/>
      <c r="N13" s="115">
        <f>SUM(C6+C9+C10+C11+C12+C13)</f>
        <v>22251</v>
      </c>
      <c r="O13" s="115">
        <f>SUM(F9)</f>
        <v>0</v>
      </c>
      <c r="P13" s="115">
        <f>SUM(I6)</f>
        <v>1344</v>
      </c>
      <c r="Q13" s="115">
        <f>SUM(L6+L9+L10+L11+L12+L13)</f>
        <v>8289.2</v>
      </c>
      <c r="R13" s="2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5">
      <c r="A14" s="30"/>
      <c r="B14" s="15" t="s">
        <v>131</v>
      </c>
      <c r="C14" s="14">
        <f>SUM(C9:C13)</f>
        <v>15643</v>
      </c>
      <c r="D14" s="7"/>
      <c r="E14" s="15" t="s">
        <v>131</v>
      </c>
      <c r="F14" s="14">
        <f>SUM(F9:F13)</f>
        <v>0</v>
      </c>
      <c r="G14" s="10"/>
      <c r="H14" s="15" t="s">
        <v>131</v>
      </c>
      <c r="I14" s="14">
        <f>SUM(I9:I13)</f>
        <v>0</v>
      </c>
      <c r="J14" s="10"/>
      <c r="K14" s="15" t="s">
        <v>131</v>
      </c>
      <c r="L14" s="14">
        <f>SUM(L9:L13)</f>
        <v>6233.700000000001</v>
      </c>
      <c r="M14" s="9"/>
      <c r="N14" s="20" t="s">
        <v>202</v>
      </c>
      <c r="O14" s="20"/>
      <c r="P14" s="20"/>
      <c r="Q14" s="20"/>
      <c r="R14" s="2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2" ht="15">
      <c r="A15" s="30"/>
      <c r="B15" s="74"/>
      <c r="C15" s="32"/>
      <c r="D15" s="33"/>
      <c r="E15" s="34"/>
      <c r="F15" s="34"/>
      <c r="G15" s="33"/>
      <c r="H15" s="52"/>
      <c r="I15" s="52"/>
      <c r="J15" s="33"/>
      <c r="K15" s="35"/>
      <c r="L15" s="36"/>
      <c r="M15" s="9"/>
      <c r="N15" s="113">
        <f>SUM(C3+C4+C5)</f>
        <v>6179</v>
      </c>
      <c r="O15" s="113">
        <f>SUM(F7)</f>
        <v>2401.64</v>
      </c>
      <c r="P15" s="20">
        <f>SUM(I9)</f>
        <v>0</v>
      </c>
      <c r="Q15" s="113">
        <f>SUM(L3)</f>
        <v>401.6</v>
      </c>
      <c r="R15" s="2"/>
      <c r="S15" s="2"/>
      <c r="T15" s="2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0" ht="15">
      <c r="A16" s="30"/>
      <c r="B16" s="81" t="s">
        <v>28</v>
      </c>
      <c r="C16" s="82">
        <v>2187</v>
      </c>
      <c r="D16" s="7"/>
      <c r="E16" s="17"/>
      <c r="F16" s="17"/>
      <c r="G16" s="10"/>
      <c r="H16" s="19"/>
      <c r="I16" s="19"/>
      <c r="J16" s="19"/>
      <c r="K16" s="81" t="s">
        <v>28</v>
      </c>
      <c r="L16" s="83">
        <v>759</v>
      </c>
      <c r="M16" s="9">
        <v>15</v>
      </c>
      <c r="N16" s="20"/>
      <c r="O16" s="20"/>
      <c r="P16" s="20"/>
      <c r="Q16" s="20"/>
      <c r="R16" s="2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5">
      <c r="A17" s="30"/>
      <c r="B17" s="81" t="s">
        <v>31</v>
      </c>
      <c r="C17" s="82">
        <v>2085</v>
      </c>
      <c r="D17" s="7"/>
      <c r="E17" s="17"/>
      <c r="F17" s="17"/>
      <c r="G17" s="10"/>
      <c r="H17" s="19"/>
      <c r="I17" s="19"/>
      <c r="J17" s="19"/>
      <c r="K17" s="81" t="s">
        <v>31</v>
      </c>
      <c r="L17" s="83">
        <v>1472.47</v>
      </c>
      <c r="M17" s="9">
        <v>14</v>
      </c>
      <c r="N17" s="113"/>
      <c r="O17" s="113"/>
      <c r="P17" s="20"/>
      <c r="Q17" s="113"/>
      <c r="R17" s="2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5">
      <c r="A18" s="71" t="s">
        <v>211</v>
      </c>
      <c r="B18" s="81" t="s">
        <v>32</v>
      </c>
      <c r="C18" s="82">
        <v>594</v>
      </c>
      <c r="D18" s="7"/>
      <c r="E18" s="17"/>
      <c r="F18" s="17"/>
      <c r="G18" s="10"/>
      <c r="H18" s="19"/>
      <c r="I18" s="19"/>
      <c r="J18" s="19"/>
      <c r="K18" s="81" t="s">
        <v>32</v>
      </c>
      <c r="L18" s="83">
        <v>171</v>
      </c>
      <c r="M18" s="9">
        <v>14</v>
      </c>
      <c r="N18" s="20"/>
      <c r="O18" s="20"/>
      <c r="P18" s="20"/>
      <c r="Q18" s="20"/>
      <c r="R18" s="2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5">
      <c r="A19" s="30" t="s">
        <v>164</v>
      </c>
      <c r="B19" s="81" t="s">
        <v>34</v>
      </c>
      <c r="C19" s="82">
        <v>1414</v>
      </c>
      <c r="D19" s="7"/>
      <c r="E19" s="17"/>
      <c r="F19" s="17"/>
      <c r="G19" s="10"/>
      <c r="H19" s="19"/>
      <c r="I19" s="19"/>
      <c r="J19" s="19"/>
      <c r="K19" s="81" t="s">
        <v>34</v>
      </c>
      <c r="L19" s="83">
        <v>447.51</v>
      </c>
      <c r="M19" s="9">
        <v>14</v>
      </c>
      <c r="N19" s="20"/>
      <c r="O19" s="20"/>
      <c r="P19" s="20"/>
      <c r="Q19" s="20"/>
      <c r="R19" s="2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5">
      <c r="A20" s="30"/>
      <c r="B20" s="81" t="s">
        <v>35</v>
      </c>
      <c r="C20" s="82">
        <v>3958</v>
      </c>
      <c r="D20" s="7"/>
      <c r="E20" s="44"/>
      <c r="F20" s="45"/>
      <c r="G20" s="10"/>
      <c r="H20" s="19"/>
      <c r="I20" s="19"/>
      <c r="J20" s="19"/>
      <c r="K20" s="86" t="s">
        <v>35</v>
      </c>
      <c r="L20" s="86">
        <v>2339.75</v>
      </c>
      <c r="M20" s="9">
        <v>15</v>
      </c>
      <c r="N20" s="20"/>
      <c r="O20" s="20"/>
      <c r="P20" s="20"/>
      <c r="Q20" s="20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15">
      <c r="A21" s="30"/>
      <c r="B21" s="15" t="s">
        <v>131</v>
      </c>
      <c r="C21" s="14">
        <f>SUM(C16:C20)</f>
        <v>10238</v>
      </c>
      <c r="D21" s="7"/>
      <c r="E21" s="15" t="s">
        <v>131</v>
      </c>
      <c r="F21" s="14">
        <f>SUM(F16:F20)</f>
        <v>0</v>
      </c>
      <c r="G21" s="10"/>
      <c r="H21" s="15" t="s">
        <v>131</v>
      </c>
      <c r="I21" s="14">
        <f>SUM(I16:I20)</f>
        <v>0</v>
      </c>
      <c r="J21" s="10"/>
      <c r="K21" s="15" t="s">
        <v>131</v>
      </c>
      <c r="L21" s="14">
        <f>SUM(L16:L20)</f>
        <v>5189.7300000000005</v>
      </c>
      <c r="M21" s="9"/>
      <c r="N21" s="20"/>
      <c r="O21" s="20"/>
      <c r="P21" s="20"/>
      <c r="Q21" s="20"/>
      <c r="R21" s="2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2" ht="15">
      <c r="A22" s="30"/>
      <c r="B22" s="74"/>
      <c r="C22" s="32"/>
      <c r="D22" s="33"/>
      <c r="E22" s="34"/>
      <c r="F22" s="34"/>
      <c r="G22" s="33"/>
      <c r="H22" s="52"/>
      <c r="I22" s="52"/>
      <c r="J22" s="33"/>
      <c r="K22" s="35"/>
      <c r="L22" s="36"/>
      <c r="M22" s="9"/>
      <c r="N22" s="20"/>
      <c r="O22" s="20"/>
      <c r="P22" s="20"/>
      <c r="Q22" s="20"/>
      <c r="R22" s="2"/>
      <c r="S22" s="2"/>
      <c r="T22" s="2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0" ht="15">
      <c r="A23" s="30"/>
      <c r="B23" s="81" t="s">
        <v>36</v>
      </c>
      <c r="C23" s="82">
        <v>10568</v>
      </c>
      <c r="D23" s="7"/>
      <c r="E23" s="81" t="s">
        <v>36</v>
      </c>
      <c r="F23" s="83">
        <v>1202.62</v>
      </c>
      <c r="G23" s="66"/>
      <c r="H23" s="81" t="s">
        <v>36</v>
      </c>
      <c r="I23" s="83">
        <v>2981</v>
      </c>
      <c r="J23" s="67"/>
      <c r="K23" s="67"/>
      <c r="L23" s="67"/>
      <c r="M23" s="9">
        <v>11</v>
      </c>
      <c r="N23" s="20"/>
      <c r="O23" s="20"/>
      <c r="P23" s="20"/>
      <c r="Q23" s="20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15">
      <c r="A24" s="30"/>
      <c r="B24" s="81" t="s">
        <v>29</v>
      </c>
      <c r="C24" s="82">
        <v>819</v>
      </c>
      <c r="D24" s="7"/>
      <c r="E24" s="17"/>
      <c r="F24" s="47"/>
      <c r="G24" s="66"/>
      <c r="H24" s="67"/>
      <c r="I24" s="67"/>
      <c r="J24" s="67"/>
      <c r="K24" s="86" t="s">
        <v>29</v>
      </c>
      <c r="L24" s="83">
        <v>193.07</v>
      </c>
      <c r="M24" s="9">
        <v>14</v>
      </c>
      <c r="N24" s="20"/>
      <c r="O24" s="20"/>
      <c r="P24" s="20"/>
      <c r="Q24" s="20"/>
      <c r="R24" s="2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5">
      <c r="A25" s="71" t="s">
        <v>212</v>
      </c>
      <c r="B25" s="81" t="s">
        <v>30</v>
      </c>
      <c r="C25" s="82">
        <v>1312</v>
      </c>
      <c r="D25" s="7"/>
      <c r="E25" s="17"/>
      <c r="F25" s="47"/>
      <c r="G25" s="66"/>
      <c r="H25" s="67"/>
      <c r="I25" s="67"/>
      <c r="J25" s="67"/>
      <c r="K25" s="86" t="s">
        <v>30</v>
      </c>
      <c r="L25" s="83">
        <v>232.38</v>
      </c>
      <c r="M25" s="9">
        <v>15</v>
      </c>
      <c r="N25" s="20"/>
      <c r="O25" s="20"/>
      <c r="P25" s="20"/>
      <c r="Q25" s="20"/>
      <c r="R25" s="2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5">
      <c r="A26" s="30" t="s">
        <v>165</v>
      </c>
      <c r="B26" s="81" t="s">
        <v>24</v>
      </c>
      <c r="C26" s="82">
        <v>1693</v>
      </c>
      <c r="D26" s="7"/>
      <c r="E26" s="17"/>
      <c r="F26" s="47"/>
      <c r="G26" s="66"/>
      <c r="H26" s="67"/>
      <c r="I26" s="67"/>
      <c r="J26" s="67"/>
      <c r="K26" s="67"/>
      <c r="L26" s="67"/>
      <c r="M26" s="9">
        <v>11</v>
      </c>
      <c r="N26" s="20"/>
      <c r="O26" s="20"/>
      <c r="P26" s="20"/>
      <c r="Q26" s="20"/>
      <c r="R26" s="2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70" ht="15">
      <c r="A27" s="30"/>
      <c r="B27" s="81" t="s">
        <v>68</v>
      </c>
      <c r="C27" s="82">
        <v>5756</v>
      </c>
      <c r="D27" s="7"/>
      <c r="E27" s="17"/>
      <c r="F27" s="17"/>
      <c r="G27" s="10"/>
      <c r="H27" s="19"/>
      <c r="I27" s="19"/>
      <c r="J27" s="19"/>
      <c r="K27" s="51"/>
      <c r="L27" s="51"/>
      <c r="M27" s="9">
        <v>15</v>
      </c>
      <c r="N27" s="20"/>
      <c r="O27" s="20"/>
      <c r="P27" s="20"/>
      <c r="Q27" s="20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</row>
    <row r="28" spans="1:32" ht="15">
      <c r="A28" s="30"/>
      <c r="B28" s="81" t="s">
        <v>21</v>
      </c>
      <c r="C28" s="82">
        <v>969</v>
      </c>
      <c r="D28" s="7"/>
      <c r="E28" s="17"/>
      <c r="F28" s="17"/>
      <c r="G28" s="10"/>
      <c r="H28" s="51"/>
      <c r="I28" s="51"/>
      <c r="J28" s="19"/>
      <c r="K28" s="19"/>
      <c r="L28" s="19"/>
      <c r="M28" s="9">
        <v>11</v>
      </c>
      <c r="N28" s="20"/>
      <c r="O28" s="20"/>
      <c r="P28" s="20"/>
      <c r="Q28" s="20"/>
      <c r="R28" s="2"/>
      <c r="S28" s="2"/>
      <c r="T28" s="2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0" ht="15">
      <c r="A29" s="30"/>
      <c r="B29" s="81" t="s">
        <v>37</v>
      </c>
      <c r="C29" s="82">
        <v>1091</v>
      </c>
      <c r="D29" s="65"/>
      <c r="E29" s="47"/>
      <c r="F29" s="47"/>
      <c r="G29" s="66"/>
      <c r="H29" s="67"/>
      <c r="I29" s="67"/>
      <c r="J29" s="67"/>
      <c r="K29" s="67"/>
      <c r="L29" s="67"/>
      <c r="M29" s="9">
        <v>11</v>
      </c>
      <c r="N29" s="20"/>
      <c r="O29" s="20"/>
      <c r="P29" s="20"/>
      <c r="Q29" s="20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70" ht="15">
      <c r="A30" s="30"/>
      <c r="B30" s="81" t="s">
        <v>83</v>
      </c>
      <c r="C30" s="82">
        <v>938</v>
      </c>
      <c r="D30" s="65"/>
      <c r="E30" s="47"/>
      <c r="F30" s="47"/>
      <c r="G30" s="66"/>
      <c r="H30" s="67"/>
      <c r="I30" s="67"/>
      <c r="J30" s="67"/>
      <c r="K30" s="67"/>
      <c r="L30" s="67"/>
      <c r="M30" s="20">
        <v>11</v>
      </c>
      <c r="N30" s="113"/>
      <c r="O30" s="113"/>
      <c r="P30" s="113"/>
      <c r="Q30" s="113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</row>
    <row r="31" spans="1:70" ht="15">
      <c r="A31" s="30"/>
      <c r="B31" s="81" t="s">
        <v>84</v>
      </c>
      <c r="C31" s="82">
        <v>991</v>
      </c>
      <c r="D31" s="65"/>
      <c r="E31" s="47"/>
      <c r="F31" s="47"/>
      <c r="G31" s="66"/>
      <c r="H31" s="67"/>
      <c r="I31" s="67"/>
      <c r="J31" s="67"/>
      <c r="K31" s="67"/>
      <c r="L31" s="67"/>
      <c r="M31" s="20">
        <v>11</v>
      </c>
      <c r="N31" s="20"/>
      <c r="O31" s="20"/>
      <c r="P31" s="20"/>
      <c r="Q31" s="20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</row>
    <row r="32" spans="1:70" ht="22.5">
      <c r="A32" s="30"/>
      <c r="B32" s="81" t="s">
        <v>150</v>
      </c>
      <c r="C32" s="82">
        <v>3168</v>
      </c>
      <c r="D32" s="65"/>
      <c r="E32" s="47"/>
      <c r="F32" s="47"/>
      <c r="G32" s="66"/>
      <c r="H32" s="85" t="s">
        <v>140</v>
      </c>
      <c r="I32" s="85">
        <v>620</v>
      </c>
      <c r="J32" s="67"/>
      <c r="K32" s="85" t="s">
        <v>140</v>
      </c>
      <c r="L32" s="85">
        <v>6212.4</v>
      </c>
      <c r="M32" s="20"/>
      <c r="N32" s="113"/>
      <c r="O32" s="113"/>
      <c r="P32" s="20"/>
      <c r="Q32" s="113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</row>
    <row r="33" spans="1:70" ht="15">
      <c r="A33" s="30"/>
      <c r="B33" s="46"/>
      <c r="C33" s="42"/>
      <c r="D33" s="65"/>
      <c r="E33" s="47"/>
      <c r="F33" s="47"/>
      <c r="G33" s="66"/>
      <c r="H33" s="67"/>
      <c r="I33" s="67"/>
      <c r="J33" s="67"/>
      <c r="K33" s="81" t="s">
        <v>191</v>
      </c>
      <c r="L33" s="83">
        <v>481.06</v>
      </c>
      <c r="M33" s="20">
        <v>17</v>
      </c>
      <c r="N33" s="20"/>
      <c r="O33" s="20"/>
      <c r="P33" s="20"/>
      <c r="Q33" s="20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</row>
    <row r="34" spans="1:32" ht="18.75" customHeight="1">
      <c r="A34" s="30"/>
      <c r="B34" s="15" t="s">
        <v>131</v>
      </c>
      <c r="C34" s="14">
        <f>SUM(C23:C33)</f>
        <v>27305</v>
      </c>
      <c r="D34" s="7"/>
      <c r="E34" s="15" t="s">
        <v>131</v>
      </c>
      <c r="F34" s="14">
        <f>SUM(F23:F33)</f>
        <v>1202.62</v>
      </c>
      <c r="G34" s="10"/>
      <c r="H34" s="15" t="s">
        <v>131</v>
      </c>
      <c r="I34" s="14">
        <f>SUM(I23:I33)</f>
        <v>3601</v>
      </c>
      <c r="J34" s="10"/>
      <c r="K34" s="15" t="s">
        <v>131</v>
      </c>
      <c r="L34" s="14">
        <f>SUM(L23:L33)</f>
        <v>7118.91</v>
      </c>
      <c r="M34" s="9"/>
      <c r="N34" s="20"/>
      <c r="P34" s="20"/>
      <c r="Q34" s="20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5">
      <c r="A35" s="30"/>
      <c r="B35" s="74"/>
      <c r="C35" s="32"/>
      <c r="D35" s="33"/>
      <c r="E35" s="34"/>
      <c r="F35" s="34"/>
      <c r="G35" s="33"/>
      <c r="H35" s="52"/>
      <c r="I35" s="52"/>
      <c r="J35" s="33"/>
      <c r="K35" s="35"/>
      <c r="L35" s="36"/>
      <c r="M35" s="9"/>
      <c r="N35" s="20"/>
      <c r="O35" s="20"/>
      <c r="P35" s="20"/>
      <c r="Q35" s="20"/>
      <c r="R35" s="2"/>
      <c r="S35" s="2"/>
      <c r="T35" s="2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70" ht="15">
      <c r="A36" s="30"/>
      <c r="B36" s="81" t="s">
        <v>85</v>
      </c>
      <c r="C36" s="82">
        <v>1927</v>
      </c>
      <c r="D36" s="7"/>
      <c r="E36" s="17"/>
      <c r="F36" s="17"/>
      <c r="G36" s="10"/>
      <c r="H36" s="19"/>
      <c r="I36" s="19"/>
      <c r="J36" s="19"/>
      <c r="K36" s="53"/>
      <c r="L36" s="53"/>
      <c r="M36" s="20">
        <v>11</v>
      </c>
      <c r="N36" s="20"/>
      <c r="O36" s="20"/>
      <c r="P36" s="20"/>
      <c r="Q36" s="20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</row>
    <row r="37" spans="1:70" ht="15">
      <c r="A37" s="30"/>
      <c r="B37" s="81" t="s">
        <v>86</v>
      </c>
      <c r="C37" s="82">
        <v>1193</v>
      </c>
      <c r="D37" s="7"/>
      <c r="E37" s="17"/>
      <c r="F37" s="17"/>
      <c r="G37" s="10"/>
      <c r="H37" s="19"/>
      <c r="I37" s="19"/>
      <c r="J37" s="19"/>
      <c r="K37" s="53"/>
      <c r="L37" s="53"/>
      <c r="M37" s="20">
        <v>11</v>
      </c>
      <c r="N37" s="20"/>
      <c r="O37" s="20"/>
      <c r="P37" s="20"/>
      <c r="Q37" s="20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</row>
    <row r="38" spans="1:70" ht="15">
      <c r="A38" s="30"/>
      <c r="B38" s="81" t="s">
        <v>87</v>
      </c>
      <c r="C38" s="82">
        <v>722</v>
      </c>
      <c r="D38" s="7"/>
      <c r="E38" s="17"/>
      <c r="F38" s="17"/>
      <c r="G38" s="10"/>
      <c r="H38" s="19"/>
      <c r="I38" s="19"/>
      <c r="J38" s="19"/>
      <c r="K38" s="51"/>
      <c r="L38" s="68"/>
      <c r="M38" s="20">
        <v>11</v>
      </c>
      <c r="N38" s="20"/>
      <c r="O38" s="20"/>
      <c r="P38" s="20"/>
      <c r="Q38" s="20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</row>
    <row r="39" spans="1:30" ht="15">
      <c r="A39" s="30"/>
      <c r="B39" s="81" t="s">
        <v>38</v>
      </c>
      <c r="C39" s="82">
        <v>2030</v>
      </c>
      <c r="D39" s="7"/>
      <c r="E39" s="17"/>
      <c r="F39" s="17"/>
      <c r="G39" s="10"/>
      <c r="H39" s="19"/>
      <c r="I39" s="19"/>
      <c r="J39" s="19"/>
      <c r="K39" s="81" t="s">
        <v>38</v>
      </c>
      <c r="L39" s="83">
        <v>338.3</v>
      </c>
      <c r="M39" s="9">
        <v>11</v>
      </c>
      <c r="N39" s="20"/>
      <c r="O39" s="20"/>
      <c r="P39" s="20"/>
      <c r="Q39" s="20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5">
      <c r="A40" s="71" t="s">
        <v>213</v>
      </c>
      <c r="B40" s="81" t="s">
        <v>39</v>
      </c>
      <c r="C40" s="82">
        <v>1352</v>
      </c>
      <c r="D40" s="7"/>
      <c r="E40" s="17"/>
      <c r="F40" s="17"/>
      <c r="G40" s="10"/>
      <c r="H40" s="19"/>
      <c r="I40" s="19"/>
      <c r="J40" s="19"/>
      <c r="K40" s="81" t="s">
        <v>39</v>
      </c>
      <c r="L40" s="83">
        <v>257.56</v>
      </c>
      <c r="M40" s="9">
        <v>11</v>
      </c>
      <c r="N40" s="20"/>
      <c r="O40" s="20"/>
      <c r="P40" s="20"/>
      <c r="Q40" s="20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5">
      <c r="A41" s="30" t="s">
        <v>166</v>
      </c>
      <c r="B41" s="81" t="s">
        <v>40</v>
      </c>
      <c r="C41" s="82">
        <v>1222</v>
      </c>
      <c r="D41" s="7"/>
      <c r="E41" s="17"/>
      <c r="F41" s="17"/>
      <c r="G41" s="10"/>
      <c r="H41" s="19"/>
      <c r="I41" s="19"/>
      <c r="J41" s="19"/>
      <c r="K41" s="19"/>
      <c r="L41" s="67"/>
      <c r="M41" s="9">
        <v>11</v>
      </c>
      <c r="N41" s="20"/>
      <c r="O41" s="20"/>
      <c r="P41" s="20"/>
      <c r="Q41" s="20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15">
      <c r="A42" s="30"/>
      <c r="B42" s="81" t="s">
        <v>41</v>
      </c>
      <c r="C42" s="82">
        <v>1571</v>
      </c>
      <c r="D42" s="7"/>
      <c r="E42" s="17"/>
      <c r="F42" s="17"/>
      <c r="G42" s="10"/>
      <c r="H42" s="19"/>
      <c r="I42" s="19"/>
      <c r="J42" s="19"/>
      <c r="K42" s="19"/>
      <c r="L42" s="67"/>
      <c r="M42" s="9">
        <v>11</v>
      </c>
      <c r="N42" s="20"/>
      <c r="O42" s="20"/>
      <c r="P42" s="20"/>
      <c r="Q42" s="20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15">
      <c r="A43" s="30"/>
      <c r="B43" s="81" t="s">
        <v>33</v>
      </c>
      <c r="C43" s="82">
        <v>9868</v>
      </c>
      <c r="D43" s="7"/>
      <c r="E43" s="17"/>
      <c r="F43" s="17"/>
      <c r="G43" s="10"/>
      <c r="H43" s="19"/>
      <c r="I43" s="19"/>
      <c r="J43" s="19"/>
      <c r="K43" s="86" t="s">
        <v>33</v>
      </c>
      <c r="L43" s="86">
        <v>5815.49</v>
      </c>
      <c r="M43" s="9">
        <v>15</v>
      </c>
      <c r="N43" s="20"/>
      <c r="O43" s="20"/>
      <c r="P43" s="20"/>
      <c r="Q43" s="20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ht="15">
      <c r="A44" s="30"/>
      <c r="B44" s="15" t="s">
        <v>131</v>
      </c>
      <c r="C44" s="14">
        <f>SUM(C36:C43)</f>
        <v>19885</v>
      </c>
      <c r="D44" s="7"/>
      <c r="E44" s="15" t="s">
        <v>131</v>
      </c>
      <c r="F44" s="14">
        <f>SUM(F36:F43)</f>
        <v>0</v>
      </c>
      <c r="G44" s="10"/>
      <c r="H44" s="15" t="s">
        <v>131</v>
      </c>
      <c r="I44" s="14">
        <f>SUM(I36:I43)</f>
        <v>0</v>
      </c>
      <c r="J44" s="10"/>
      <c r="K44" s="15" t="s">
        <v>131</v>
      </c>
      <c r="L44" s="14">
        <f>SUM(L36:L43)</f>
        <v>6411.349999999999</v>
      </c>
      <c r="M44" s="9"/>
      <c r="N44" s="20"/>
      <c r="O44" s="20"/>
      <c r="P44" s="20"/>
      <c r="Q44" s="20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2" ht="15">
      <c r="A45" s="30"/>
      <c r="B45" s="74"/>
      <c r="C45" s="32"/>
      <c r="D45" s="33"/>
      <c r="E45" s="34"/>
      <c r="F45" s="34"/>
      <c r="G45" s="33"/>
      <c r="H45" s="52"/>
      <c r="I45" s="52"/>
      <c r="J45" s="33"/>
      <c r="K45" s="35"/>
      <c r="L45" s="36"/>
      <c r="M45" s="9"/>
      <c r="N45" s="20"/>
      <c r="O45" s="20"/>
      <c r="P45" s="20"/>
      <c r="Q45" s="20"/>
      <c r="R45" s="2"/>
      <c r="S45" s="2"/>
      <c r="T45" s="2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ht="15">
      <c r="A46" s="30"/>
      <c r="B46" s="81" t="s">
        <v>11</v>
      </c>
      <c r="C46" s="82">
        <v>2157</v>
      </c>
      <c r="D46" s="65"/>
      <c r="E46" s="47"/>
      <c r="F46" s="47"/>
      <c r="G46" s="66"/>
      <c r="H46" s="46"/>
      <c r="I46" s="43"/>
      <c r="J46" s="67"/>
      <c r="K46" s="81" t="s">
        <v>11</v>
      </c>
      <c r="L46" s="83">
        <v>399</v>
      </c>
      <c r="M46" s="9">
        <v>15</v>
      </c>
      <c r="N46" s="20"/>
      <c r="O46" s="20"/>
      <c r="P46" s="20"/>
      <c r="Q46" s="20"/>
      <c r="R46" s="2"/>
      <c r="S46" s="2"/>
      <c r="T46" s="2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ht="15">
      <c r="A47" s="30"/>
      <c r="B47" s="81" t="s">
        <v>16</v>
      </c>
      <c r="C47" s="82">
        <v>1711</v>
      </c>
      <c r="D47" s="65"/>
      <c r="E47" s="47"/>
      <c r="F47" s="47"/>
      <c r="G47" s="66"/>
      <c r="H47" s="68"/>
      <c r="I47" s="68"/>
      <c r="J47" s="67"/>
      <c r="K47" s="81" t="s">
        <v>16</v>
      </c>
      <c r="L47" s="83">
        <v>182.01</v>
      </c>
      <c r="M47" s="9">
        <v>15</v>
      </c>
      <c r="N47" s="20"/>
      <c r="O47" s="20"/>
      <c r="P47" s="20"/>
      <c r="Q47" s="20"/>
      <c r="R47" s="2"/>
      <c r="S47" s="2"/>
      <c r="T47" s="2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ht="15">
      <c r="A48" s="30"/>
      <c r="B48" s="81" t="s">
        <v>19</v>
      </c>
      <c r="C48" s="82">
        <v>1539</v>
      </c>
      <c r="D48" s="65"/>
      <c r="E48" s="47"/>
      <c r="F48" s="47"/>
      <c r="G48" s="66"/>
      <c r="H48" s="68"/>
      <c r="I48" s="68"/>
      <c r="J48" s="67"/>
      <c r="K48" s="67"/>
      <c r="L48" s="67"/>
      <c r="M48" s="9">
        <v>15</v>
      </c>
      <c r="N48" s="20"/>
      <c r="O48" s="20"/>
      <c r="P48" s="20"/>
      <c r="Q48" s="20"/>
      <c r="R48" s="2"/>
      <c r="S48" s="2"/>
      <c r="T48" s="2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ht="15">
      <c r="A49" s="30"/>
      <c r="B49" s="81" t="s">
        <v>20</v>
      </c>
      <c r="C49" s="82">
        <v>2913</v>
      </c>
      <c r="D49" s="65"/>
      <c r="E49" s="47"/>
      <c r="F49" s="47"/>
      <c r="G49" s="66"/>
      <c r="H49" s="68"/>
      <c r="I49" s="68"/>
      <c r="J49" s="67"/>
      <c r="K49" s="85" t="s">
        <v>20</v>
      </c>
      <c r="L49" s="85">
        <v>856.25</v>
      </c>
      <c r="M49" s="9">
        <v>15</v>
      </c>
      <c r="N49" s="20"/>
      <c r="O49" s="20"/>
      <c r="P49" s="20"/>
      <c r="Q49" s="20"/>
      <c r="R49" s="2"/>
      <c r="S49" s="2"/>
      <c r="T49" s="2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70" ht="15">
      <c r="A50" s="30"/>
      <c r="B50" s="81" t="s">
        <v>69</v>
      </c>
      <c r="C50" s="82">
        <v>1788</v>
      </c>
      <c r="D50" s="65"/>
      <c r="E50" s="47"/>
      <c r="F50" s="47"/>
      <c r="G50" s="66"/>
      <c r="H50" s="68"/>
      <c r="I50" s="68"/>
      <c r="J50" s="67"/>
      <c r="K50" s="68"/>
      <c r="L50" s="68"/>
      <c r="M50" s="9">
        <v>15</v>
      </c>
      <c r="N50" s="20"/>
      <c r="O50" s="20"/>
      <c r="P50" s="20"/>
      <c r="Q50" s="20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</row>
    <row r="51" spans="1:70" ht="15">
      <c r="A51" s="71" t="s">
        <v>214</v>
      </c>
      <c r="B51" s="81" t="s">
        <v>70</v>
      </c>
      <c r="C51" s="82">
        <v>1297</v>
      </c>
      <c r="D51" s="65"/>
      <c r="E51" s="47"/>
      <c r="F51" s="47"/>
      <c r="G51" s="66"/>
      <c r="H51" s="67"/>
      <c r="I51" s="67"/>
      <c r="J51" s="67"/>
      <c r="K51" s="68"/>
      <c r="L51" s="68"/>
      <c r="M51" s="9">
        <v>15</v>
      </c>
      <c r="N51" s="20"/>
      <c r="O51" s="20"/>
      <c r="P51" s="20"/>
      <c r="Q51" s="20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</row>
    <row r="52" spans="1:70" ht="15">
      <c r="A52" s="30" t="s">
        <v>167</v>
      </c>
      <c r="B52" s="81" t="s">
        <v>71</v>
      </c>
      <c r="C52" s="82">
        <v>1409</v>
      </c>
      <c r="D52" s="65"/>
      <c r="E52" s="47"/>
      <c r="F52" s="47"/>
      <c r="G52" s="66"/>
      <c r="H52" s="67"/>
      <c r="I52" s="67"/>
      <c r="J52" s="67"/>
      <c r="K52" s="81" t="s">
        <v>71</v>
      </c>
      <c r="L52" s="83">
        <v>323.8</v>
      </c>
      <c r="M52" s="9">
        <v>15</v>
      </c>
      <c r="N52" s="20"/>
      <c r="O52" s="20"/>
      <c r="P52" s="20"/>
      <c r="Q52" s="20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</row>
    <row r="53" spans="1:70" ht="15">
      <c r="A53" s="30"/>
      <c r="B53" s="81" t="s">
        <v>72</v>
      </c>
      <c r="C53" s="82">
        <v>1123</v>
      </c>
      <c r="D53" s="65"/>
      <c r="E53" s="47"/>
      <c r="F53" s="47"/>
      <c r="G53" s="66"/>
      <c r="H53" s="67"/>
      <c r="I53" s="67"/>
      <c r="J53" s="67"/>
      <c r="K53" s="81" t="s">
        <v>128</v>
      </c>
      <c r="L53" s="83">
        <v>357.1</v>
      </c>
      <c r="M53" s="20">
        <v>15</v>
      </c>
      <c r="N53" s="20"/>
      <c r="O53" s="20"/>
      <c r="P53" s="20"/>
      <c r="Q53" s="20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</row>
    <row r="54" spans="1:70" ht="15">
      <c r="A54" s="30"/>
      <c r="B54" s="81" t="s">
        <v>73</v>
      </c>
      <c r="C54" s="82">
        <v>1123</v>
      </c>
      <c r="D54" s="65"/>
      <c r="E54" s="47"/>
      <c r="F54" s="47"/>
      <c r="G54" s="66"/>
      <c r="H54" s="67"/>
      <c r="I54" s="67"/>
      <c r="J54" s="67"/>
      <c r="K54" s="81" t="s">
        <v>73</v>
      </c>
      <c r="L54" s="83">
        <v>295.44</v>
      </c>
      <c r="M54" s="20">
        <v>17</v>
      </c>
      <c r="N54" s="20"/>
      <c r="O54" s="20"/>
      <c r="P54" s="20"/>
      <c r="Q54" s="20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</row>
    <row r="55" spans="1:70" ht="15">
      <c r="A55" s="30"/>
      <c r="B55" s="81" t="s">
        <v>74</v>
      </c>
      <c r="C55" s="82">
        <v>1619</v>
      </c>
      <c r="D55" s="65"/>
      <c r="E55" s="47"/>
      <c r="F55" s="47"/>
      <c r="G55" s="66"/>
      <c r="H55" s="67"/>
      <c r="I55" s="67"/>
      <c r="J55" s="67"/>
      <c r="K55" s="81" t="s">
        <v>74</v>
      </c>
      <c r="L55" s="83">
        <v>90</v>
      </c>
      <c r="M55" s="20">
        <v>15</v>
      </c>
      <c r="N55" s="20"/>
      <c r="O55" s="20"/>
      <c r="P55" s="20"/>
      <c r="Q55" s="20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</row>
    <row r="56" spans="1:70" ht="15">
      <c r="A56" s="30"/>
      <c r="B56" s="81" t="s">
        <v>75</v>
      </c>
      <c r="C56" s="82">
        <v>828</v>
      </c>
      <c r="D56" s="65"/>
      <c r="E56" s="47"/>
      <c r="F56" s="47"/>
      <c r="G56" s="66"/>
      <c r="H56" s="67"/>
      <c r="I56" s="67"/>
      <c r="J56" s="67"/>
      <c r="K56" s="68"/>
      <c r="L56" s="68"/>
      <c r="M56" s="20">
        <v>15</v>
      </c>
      <c r="N56" s="20"/>
      <c r="O56" s="20"/>
      <c r="P56" s="20"/>
      <c r="Q56" s="20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</row>
    <row r="57" spans="1:13" ht="14.25">
      <c r="A57" s="30"/>
      <c r="B57" s="81" t="s">
        <v>55</v>
      </c>
      <c r="C57" s="82">
        <v>1647</v>
      </c>
      <c r="D57" s="7"/>
      <c r="E57" s="17"/>
      <c r="F57" s="17"/>
      <c r="G57" s="10"/>
      <c r="H57" s="19"/>
      <c r="I57" s="19"/>
      <c r="J57" s="51"/>
      <c r="K57" s="51"/>
      <c r="L57" s="51"/>
      <c r="M57" s="18">
        <v>15</v>
      </c>
    </row>
    <row r="58" spans="1:34" s="1" customFormat="1" ht="15">
      <c r="A58" s="31"/>
      <c r="B58" s="15" t="s">
        <v>131</v>
      </c>
      <c r="C58" s="14">
        <f>SUM(C46:C57)</f>
        <v>19154</v>
      </c>
      <c r="D58" s="7"/>
      <c r="E58" s="15" t="s">
        <v>131</v>
      </c>
      <c r="F58" s="14">
        <f>SUM(F46:F57)</f>
        <v>0</v>
      </c>
      <c r="G58" s="10"/>
      <c r="H58" s="15" t="s">
        <v>131</v>
      </c>
      <c r="I58" s="14">
        <f>SUM(I46:I57)</f>
        <v>0</v>
      </c>
      <c r="J58" s="10"/>
      <c r="K58" s="15" t="s">
        <v>131</v>
      </c>
      <c r="L58" s="14">
        <f>SUM(L46:L57)</f>
        <v>2503.6</v>
      </c>
      <c r="M58" s="16"/>
      <c r="N58" s="120"/>
      <c r="O58" s="120"/>
      <c r="P58" s="120"/>
      <c r="Q58" s="120"/>
      <c r="R58" s="4"/>
      <c r="S58" s="4"/>
      <c r="T58" s="4"/>
      <c r="U58" s="4"/>
      <c r="V58" s="4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2" ht="15">
      <c r="A59" s="30"/>
      <c r="B59" s="74"/>
      <c r="C59" s="32"/>
      <c r="D59" s="33"/>
      <c r="E59" s="34"/>
      <c r="F59" s="34"/>
      <c r="G59" s="33"/>
      <c r="H59" s="52"/>
      <c r="I59" s="52"/>
      <c r="J59" s="33"/>
      <c r="K59" s="35"/>
      <c r="L59" s="36"/>
      <c r="M59" s="9"/>
      <c r="N59" s="20"/>
      <c r="O59" s="20"/>
      <c r="P59" s="20"/>
      <c r="Q59" s="20"/>
      <c r="R59" s="2"/>
      <c r="S59" s="2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17" ht="14.25">
      <c r="A60" s="30"/>
      <c r="B60" s="81" t="s">
        <v>43</v>
      </c>
      <c r="C60" s="82">
        <v>13103</v>
      </c>
      <c r="D60" s="65"/>
      <c r="E60" s="47"/>
      <c r="F60" s="47"/>
      <c r="G60" s="66"/>
      <c r="H60" s="81" t="s">
        <v>43</v>
      </c>
      <c r="I60" s="83">
        <v>1606</v>
      </c>
      <c r="J60" s="68"/>
      <c r="K60" s="81" t="s">
        <v>43</v>
      </c>
      <c r="L60" s="83">
        <v>2741.29</v>
      </c>
      <c r="M60" s="18">
        <v>18</v>
      </c>
      <c r="N60" s="9" t="s">
        <v>203</v>
      </c>
      <c r="O60" s="9"/>
      <c r="P60" s="9"/>
      <c r="Q60" s="9"/>
    </row>
    <row r="61" spans="1:32" ht="15">
      <c r="A61" s="30"/>
      <c r="B61" s="81" t="s">
        <v>15</v>
      </c>
      <c r="C61" s="82">
        <v>1133</v>
      </c>
      <c r="D61" s="65"/>
      <c r="E61" s="47"/>
      <c r="F61" s="47"/>
      <c r="G61" s="66"/>
      <c r="H61" s="68"/>
      <c r="I61" s="68"/>
      <c r="J61" s="67"/>
      <c r="K61" s="67"/>
      <c r="L61" s="67"/>
      <c r="M61" s="20"/>
      <c r="N61" s="114" t="s">
        <v>196</v>
      </c>
      <c r="O61" s="114"/>
      <c r="P61" s="9"/>
      <c r="Q61" s="9"/>
      <c r="R61" s="2"/>
      <c r="S61" s="2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ht="15">
      <c r="A62" s="71" t="s">
        <v>215</v>
      </c>
      <c r="B62" s="81" t="s">
        <v>8</v>
      </c>
      <c r="C62" s="82">
        <v>943</v>
      </c>
      <c r="D62" s="65"/>
      <c r="E62" s="47"/>
      <c r="F62" s="47"/>
      <c r="G62" s="66"/>
      <c r="H62" s="68"/>
      <c r="I62" s="68"/>
      <c r="J62" s="67"/>
      <c r="K62" s="67"/>
      <c r="L62" s="67"/>
      <c r="M62" s="9">
        <v>18</v>
      </c>
      <c r="N62" s="9" t="s">
        <v>197</v>
      </c>
      <c r="O62" s="9" t="s">
        <v>198</v>
      </c>
      <c r="P62" s="9" t="s">
        <v>199</v>
      </c>
      <c r="Q62" s="9" t="s">
        <v>200</v>
      </c>
      <c r="R62" s="2"/>
      <c r="S62" s="2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ht="15">
      <c r="A63" s="30" t="s">
        <v>168</v>
      </c>
      <c r="B63" s="81" t="s">
        <v>10</v>
      </c>
      <c r="C63" s="82">
        <v>1404</v>
      </c>
      <c r="D63" s="65"/>
      <c r="E63" s="47"/>
      <c r="F63" s="47"/>
      <c r="G63" s="66"/>
      <c r="H63" s="68"/>
      <c r="I63" s="68"/>
      <c r="J63" s="67"/>
      <c r="K63" s="67"/>
      <c r="L63" s="67"/>
      <c r="M63" s="9">
        <v>17</v>
      </c>
      <c r="N63" s="115">
        <f>SUM(C21+C34+C44+C58+C64)</f>
        <v>93165</v>
      </c>
      <c r="O63" s="115">
        <f>SUM(F23)</f>
        <v>1202.62</v>
      </c>
      <c r="P63" s="115">
        <f>SUM(I34+I64)</f>
        <v>5207</v>
      </c>
      <c r="Q63" s="115">
        <f>SUM(L21+L34+L44+L58+L64)</f>
        <v>23964.879999999997</v>
      </c>
      <c r="R63" s="2"/>
      <c r="S63" s="2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ht="15">
      <c r="A64" s="30"/>
      <c r="B64" s="15" t="s">
        <v>131</v>
      </c>
      <c r="C64" s="14">
        <f>SUM(C60:C63)</f>
        <v>16583</v>
      </c>
      <c r="D64" s="7"/>
      <c r="E64" s="15" t="s">
        <v>131</v>
      </c>
      <c r="F64" s="14">
        <f>SUM(F60:F63)</f>
        <v>0</v>
      </c>
      <c r="G64" s="10"/>
      <c r="H64" s="15" t="s">
        <v>131</v>
      </c>
      <c r="I64" s="14">
        <f>SUM(I60:I63)</f>
        <v>1606</v>
      </c>
      <c r="J64" s="10"/>
      <c r="K64" s="15" t="s">
        <v>131</v>
      </c>
      <c r="L64" s="14">
        <f>SUM(L60:L63)</f>
        <v>2741.29</v>
      </c>
      <c r="M64" s="9"/>
      <c r="N64" s="20" t="s">
        <v>202</v>
      </c>
      <c r="O64" s="20"/>
      <c r="P64" s="20"/>
      <c r="Q64" s="20"/>
      <c r="R64" s="2"/>
      <c r="S64" s="2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ht="15">
      <c r="A65" s="30"/>
      <c r="B65" s="74"/>
      <c r="C65" s="32"/>
      <c r="D65" s="33"/>
      <c r="E65" s="34"/>
      <c r="F65" s="34"/>
      <c r="G65" s="33"/>
      <c r="H65" s="52"/>
      <c r="I65" s="52"/>
      <c r="J65" s="33"/>
      <c r="K65" s="35"/>
      <c r="L65" s="36"/>
      <c r="M65" s="9"/>
      <c r="N65" s="113">
        <f>SUM(F60)</f>
        <v>0</v>
      </c>
      <c r="O65" s="113">
        <f>SUM(F64)</f>
        <v>0</v>
      </c>
      <c r="P65" s="113">
        <f>SUM(I58)</f>
        <v>0</v>
      </c>
      <c r="Q65" s="113">
        <f>SUM(L61)</f>
        <v>0</v>
      </c>
      <c r="R65" s="2"/>
      <c r="S65" s="2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4" ht="30.75" customHeight="1">
      <c r="A66" s="71" t="s">
        <v>216</v>
      </c>
      <c r="B66" s="46" t="s">
        <v>162</v>
      </c>
      <c r="C66" s="42">
        <v>24679</v>
      </c>
      <c r="D66" s="65"/>
      <c r="E66" s="46" t="s">
        <v>110</v>
      </c>
      <c r="F66" s="43">
        <v>16364</v>
      </c>
      <c r="G66" s="65"/>
      <c r="H66" s="46" t="s">
        <v>110</v>
      </c>
      <c r="I66" s="43">
        <v>3145</v>
      </c>
      <c r="J66" s="65"/>
      <c r="K66" s="68"/>
      <c r="L66" s="51"/>
      <c r="M66" s="9">
        <v>18</v>
      </c>
      <c r="N66" s="20"/>
      <c r="O66" s="20"/>
      <c r="P66" s="20"/>
      <c r="Q66" s="20"/>
      <c r="R66" s="2"/>
      <c r="S66" s="2"/>
      <c r="T66" s="2"/>
      <c r="U66" s="2"/>
      <c r="V66" s="2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 ht="15">
      <c r="A67" s="30" t="s">
        <v>164</v>
      </c>
      <c r="B67" s="46" t="s">
        <v>115</v>
      </c>
      <c r="C67" s="42">
        <v>13837</v>
      </c>
      <c r="D67" s="65"/>
      <c r="E67" s="46"/>
      <c r="F67" s="43"/>
      <c r="G67" s="65"/>
      <c r="H67" s="46" t="s">
        <v>115</v>
      </c>
      <c r="I67" s="43">
        <v>4928</v>
      </c>
      <c r="J67" s="65"/>
      <c r="K67" s="68"/>
      <c r="L67" s="51"/>
      <c r="M67" s="9"/>
      <c r="N67" s="20"/>
      <c r="O67" s="20"/>
      <c r="P67" s="20"/>
      <c r="Q67" s="20"/>
      <c r="R67" s="2"/>
      <c r="S67" s="2"/>
      <c r="T67" s="2"/>
      <c r="U67" s="2"/>
      <c r="V67" s="2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 s="1" customFormat="1" ht="15">
      <c r="A68" s="31"/>
      <c r="B68" s="15" t="s">
        <v>131</v>
      </c>
      <c r="C68" s="14">
        <f>SUM(C66:C67)</f>
        <v>38516</v>
      </c>
      <c r="D68" s="7"/>
      <c r="E68" s="15" t="s">
        <v>131</v>
      </c>
      <c r="F68" s="14">
        <f>SUM(F66:F67)</f>
        <v>16364</v>
      </c>
      <c r="G68" s="10"/>
      <c r="H68" s="15" t="s">
        <v>131</v>
      </c>
      <c r="I68" s="14">
        <f>SUM(I66:I67)</f>
        <v>8073</v>
      </c>
      <c r="J68" s="10"/>
      <c r="K68" s="15" t="s">
        <v>131</v>
      </c>
      <c r="L68" s="14">
        <f>SUM(L66:L67)</f>
        <v>0</v>
      </c>
      <c r="M68" s="16"/>
      <c r="N68" s="120"/>
      <c r="O68" s="120"/>
      <c r="P68" s="120"/>
      <c r="Q68" s="120"/>
      <c r="R68" s="4"/>
      <c r="S68" s="4"/>
      <c r="T68" s="4"/>
      <c r="U68" s="4"/>
      <c r="V68" s="4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</row>
    <row r="69" spans="1:32" ht="15">
      <c r="A69" s="30"/>
      <c r="B69" s="74"/>
      <c r="C69" s="32"/>
      <c r="D69" s="33"/>
      <c r="E69" s="34"/>
      <c r="F69" s="34"/>
      <c r="G69" s="33"/>
      <c r="H69" s="52"/>
      <c r="I69" s="52"/>
      <c r="J69" s="33"/>
      <c r="K69" s="35"/>
      <c r="L69" s="36"/>
      <c r="M69" s="9"/>
      <c r="N69" s="20"/>
      <c r="O69" s="20"/>
      <c r="P69" s="20"/>
      <c r="Q69" s="20"/>
      <c r="R69" s="2"/>
      <c r="S69" s="2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ht="15">
      <c r="A70" s="30"/>
      <c r="B70" s="81" t="s">
        <v>7</v>
      </c>
      <c r="C70" s="82">
        <v>5874</v>
      </c>
      <c r="D70" s="7"/>
      <c r="E70" s="17"/>
      <c r="F70" s="17"/>
      <c r="G70" s="10"/>
      <c r="H70" s="51"/>
      <c r="I70" s="51"/>
      <c r="J70" s="19"/>
      <c r="K70" s="81" t="s">
        <v>7</v>
      </c>
      <c r="L70" s="83">
        <v>2274.46</v>
      </c>
      <c r="M70" s="9">
        <v>22</v>
      </c>
      <c r="N70" s="20"/>
      <c r="O70" s="20"/>
      <c r="P70" s="20"/>
      <c r="Q70" s="20"/>
      <c r="R70" s="2"/>
      <c r="S70" s="2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13" ht="14.25">
      <c r="A71" s="71" t="s">
        <v>217</v>
      </c>
      <c r="B71" s="81" t="s">
        <v>56</v>
      </c>
      <c r="C71" s="82">
        <v>904</v>
      </c>
      <c r="D71" s="7"/>
      <c r="E71" s="17"/>
      <c r="F71" s="17"/>
      <c r="G71" s="10"/>
      <c r="H71" s="51"/>
      <c r="I71" s="51"/>
      <c r="J71" s="51"/>
      <c r="K71" s="81" t="s">
        <v>56</v>
      </c>
      <c r="L71" s="83">
        <v>350.22</v>
      </c>
      <c r="M71" s="18">
        <v>15</v>
      </c>
    </row>
    <row r="72" spans="1:70" ht="15">
      <c r="A72" s="30" t="s">
        <v>165</v>
      </c>
      <c r="B72" s="11" t="s">
        <v>58</v>
      </c>
      <c r="C72" s="13">
        <v>3685</v>
      </c>
      <c r="D72" s="7"/>
      <c r="E72" s="17"/>
      <c r="F72" s="17"/>
      <c r="G72" s="10"/>
      <c r="H72" s="19"/>
      <c r="I72" s="19"/>
      <c r="J72" s="19"/>
      <c r="K72" s="19"/>
      <c r="L72" s="67"/>
      <c r="M72" s="9" t="s">
        <v>133</v>
      </c>
      <c r="N72" s="20"/>
      <c r="O72" s="20"/>
      <c r="P72" s="20"/>
      <c r="Q72" s="20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</row>
    <row r="73" spans="1:70" ht="15">
      <c r="A73" s="30"/>
      <c r="B73" s="81" t="s">
        <v>59</v>
      </c>
      <c r="C73" s="82">
        <v>811</v>
      </c>
      <c r="D73" s="7"/>
      <c r="E73" s="17"/>
      <c r="F73" s="17"/>
      <c r="G73" s="10"/>
      <c r="H73" s="19"/>
      <c r="I73" s="19"/>
      <c r="J73" s="19"/>
      <c r="K73" s="19"/>
      <c r="L73" s="19"/>
      <c r="M73" s="9">
        <v>17</v>
      </c>
      <c r="N73" s="20"/>
      <c r="O73" s="20"/>
      <c r="P73" s="20"/>
      <c r="Q73" s="20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</row>
    <row r="74" spans="1:70" ht="15">
      <c r="A74" s="30"/>
      <c r="B74" s="81" t="s">
        <v>60</v>
      </c>
      <c r="C74" s="82">
        <v>777</v>
      </c>
      <c r="D74" s="7"/>
      <c r="E74" s="17"/>
      <c r="F74" s="17"/>
      <c r="G74" s="10"/>
      <c r="H74" s="19"/>
      <c r="I74" s="19"/>
      <c r="J74" s="19"/>
      <c r="K74" s="19"/>
      <c r="L74" s="19"/>
      <c r="M74" s="9">
        <v>17</v>
      </c>
      <c r="N74" s="20"/>
      <c r="O74" s="20"/>
      <c r="P74" s="20"/>
      <c r="Q74" s="20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</row>
    <row r="75" spans="1:34" s="1" customFormat="1" ht="15">
      <c r="A75" s="71"/>
      <c r="B75" s="81" t="s">
        <v>6</v>
      </c>
      <c r="C75" s="82">
        <v>19367</v>
      </c>
      <c r="D75" s="7"/>
      <c r="E75" s="50"/>
      <c r="F75" s="50"/>
      <c r="G75" s="10"/>
      <c r="H75" s="81" t="s">
        <v>6</v>
      </c>
      <c r="I75" s="83">
        <v>5257</v>
      </c>
      <c r="J75" s="10"/>
      <c r="K75" s="81" t="s">
        <v>6</v>
      </c>
      <c r="L75" s="83">
        <v>5414.93</v>
      </c>
      <c r="M75" s="16"/>
      <c r="N75" s="113"/>
      <c r="O75" s="113"/>
      <c r="P75" s="113"/>
      <c r="Q75" s="113"/>
      <c r="R75" s="4"/>
      <c r="S75" s="4"/>
      <c r="T75" s="4"/>
      <c r="U75" s="4"/>
      <c r="V75" s="4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</row>
    <row r="76" spans="1:34" s="1" customFormat="1" ht="15">
      <c r="A76" s="31"/>
      <c r="B76" s="15" t="s">
        <v>131</v>
      </c>
      <c r="C76" s="14">
        <f>SUM(C70:C75)</f>
        <v>31418</v>
      </c>
      <c r="D76" s="7"/>
      <c r="E76" s="15" t="s">
        <v>131</v>
      </c>
      <c r="F76" s="14">
        <f>SUM(F70:F75)</f>
        <v>0</v>
      </c>
      <c r="G76" s="10"/>
      <c r="H76" s="15" t="s">
        <v>131</v>
      </c>
      <c r="I76" s="14">
        <f>SUM(I70:I75)</f>
        <v>5257</v>
      </c>
      <c r="J76" s="10"/>
      <c r="K76" s="15" t="s">
        <v>131</v>
      </c>
      <c r="L76" s="14">
        <f>SUM(L70:L75)</f>
        <v>8039.610000000001</v>
      </c>
      <c r="M76" s="16"/>
      <c r="N76" s="20"/>
      <c r="O76" s="20"/>
      <c r="P76" s="20"/>
      <c r="Q76" s="20"/>
      <c r="R76" s="4"/>
      <c r="S76" s="4"/>
      <c r="T76" s="4"/>
      <c r="U76" s="4"/>
      <c r="V76" s="4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</row>
    <row r="77" spans="1:32" ht="15">
      <c r="A77" s="30"/>
      <c r="B77" s="74"/>
      <c r="C77" s="32"/>
      <c r="D77" s="33"/>
      <c r="E77" s="34"/>
      <c r="F77" s="34"/>
      <c r="G77" s="33"/>
      <c r="H77" s="52"/>
      <c r="I77" s="52"/>
      <c r="J77" s="33"/>
      <c r="K77" s="35"/>
      <c r="L77" s="36"/>
      <c r="M77" s="9"/>
      <c r="N77" s="113"/>
      <c r="O77" s="113"/>
      <c r="P77" s="113"/>
      <c r="Q77" s="113"/>
      <c r="R77" s="2"/>
      <c r="S77" s="2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70" ht="15">
      <c r="A78" s="30"/>
      <c r="B78" s="11" t="s">
        <v>88</v>
      </c>
      <c r="C78" s="42">
        <v>4924</v>
      </c>
      <c r="D78" s="65"/>
      <c r="E78" s="47"/>
      <c r="F78" s="47"/>
      <c r="G78" s="66"/>
      <c r="H78" s="67"/>
      <c r="I78" s="67"/>
      <c r="J78" s="67"/>
      <c r="K78" s="68"/>
      <c r="L78" s="68"/>
      <c r="M78" s="20">
        <v>18</v>
      </c>
      <c r="N78" s="20"/>
      <c r="O78" s="20"/>
      <c r="P78" s="20"/>
      <c r="Q78" s="20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</row>
    <row r="79" spans="1:70" ht="15">
      <c r="A79" s="30"/>
      <c r="B79" s="11" t="s">
        <v>89</v>
      </c>
      <c r="C79" s="42">
        <v>4945</v>
      </c>
      <c r="D79" s="65"/>
      <c r="E79" s="47"/>
      <c r="F79" s="47"/>
      <c r="G79" s="66"/>
      <c r="H79" s="67"/>
      <c r="I79" s="67"/>
      <c r="J79" s="67"/>
      <c r="K79" s="68"/>
      <c r="L79" s="68"/>
      <c r="M79" s="20">
        <v>18</v>
      </c>
      <c r="N79" s="20"/>
      <c r="O79" s="20"/>
      <c r="P79" s="20"/>
      <c r="Q79" s="20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</row>
    <row r="80" spans="1:12" ht="14.25">
      <c r="A80" s="71" t="s">
        <v>218</v>
      </c>
      <c r="B80" s="81" t="s">
        <v>51</v>
      </c>
      <c r="C80" s="82">
        <v>3606</v>
      </c>
      <c r="D80" s="65"/>
      <c r="E80" s="47"/>
      <c r="F80" s="47"/>
      <c r="G80" s="66"/>
      <c r="H80" s="81" t="s">
        <v>114</v>
      </c>
      <c r="I80" s="83">
        <v>13</v>
      </c>
      <c r="J80" s="68"/>
      <c r="K80" s="81" t="s">
        <v>114</v>
      </c>
      <c r="L80" s="83">
        <v>164</v>
      </c>
    </row>
    <row r="81" spans="1:13" ht="14.25">
      <c r="A81" s="30" t="s">
        <v>166</v>
      </c>
      <c r="B81" s="75" t="s">
        <v>204</v>
      </c>
      <c r="C81" s="76">
        <v>0</v>
      </c>
      <c r="D81" s="65"/>
      <c r="E81" s="47"/>
      <c r="F81" s="47"/>
      <c r="G81" s="66"/>
      <c r="H81" s="68"/>
      <c r="I81" s="68"/>
      <c r="J81" s="68"/>
      <c r="K81" s="68"/>
      <c r="L81" s="68"/>
      <c r="M81" s="18">
        <v>17</v>
      </c>
    </row>
    <row r="82" spans="1:12" ht="14.25">
      <c r="A82" s="30"/>
      <c r="B82" s="81" t="s">
        <v>53</v>
      </c>
      <c r="C82" s="82">
        <v>2187</v>
      </c>
      <c r="D82" s="65"/>
      <c r="E82" s="47"/>
      <c r="F82" s="47"/>
      <c r="G82" s="66"/>
      <c r="H82" s="68"/>
      <c r="I82" s="68"/>
      <c r="J82" s="68"/>
      <c r="K82" s="81" t="s">
        <v>53</v>
      </c>
      <c r="L82" s="83">
        <v>192.23</v>
      </c>
    </row>
    <row r="83" spans="1:13" ht="14.25">
      <c r="A83" s="30"/>
      <c r="B83" s="46" t="s">
        <v>47</v>
      </c>
      <c r="C83" s="42">
        <v>5045</v>
      </c>
      <c r="D83" s="65"/>
      <c r="E83" s="47"/>
      <c r="F83" s="47"/>
      <c r="G83" s="66"/>
      <c r="H83" s="68"/>
      <c r="I83" s="68"/>
      <c r="J83" s="68"/>
      <c r="K83" s="46" t="s">
        <v>47</v>
      </c>
      <c r="L83" s="43">
        <v>459.79</v>
      </c>
      <c r="M83" s="18">
        <v>18</v>
      </c>
    </row>
    <row r="84" spans="1:12" ht="14.25">
      <c r="A84" s="30"/>
      <c r="B84" s="11" t="s">
        <v>48</v>
      </c>
      <c r="C84" s="42">
        <v>5263</v>
      </c>
      <c r="D84" s="65"/>
      <c r="E84" s="47"/>
      <c r="F84" s="47"/>
      <c r="G84" s="66"/>
      <c r="H84" s="46" t="s">
        <v>48</v>
      </c>
      <c r="I84" s="43">
        <v>568</v>
      </c>
      <c r="J84" s="68"/>
      <c r="K84" s="68" t="s">
        <v>48</v>
      </c>
      <c r="L84" s="68">
        <v>520.22</v>
      </c>
    </row>
    <row r="85" spans="1:12" ht="14.25">
      <c r="A85" s="30"/>
      <c r="B85" s="81" t="s">
        <v>97</v>
      </c>
      <c r="C85" s="82">
        <v>4043</v>
      </c>
      <c r="D85" s="65"/>
      <c r="E85" s="47"/>
      <c r="F85" s="47"/>
      <c r="G85" s="66"/>
      <c r="H85" s="68"/>
      <c r="I85" s="68"/>
      <c r="J85" s="67"/>
      <c r="K85" s="81" t="s">
        <v>97</v>
      </c>
      <c r="L85" s="83">
        <v>762</v>
      </c>
    </row>
    <row r="86" spans="1:12" ht="14.25">
      <c r="A86" s="30"/>
      <c r="B86" s="15" t="s">
        <v>131</v>
      </c>
      <c r="C86" s="14">
        <f>SUM(C78:C85)</f>
        <v>30013</v>
      </c>
      <c r="D86" s="7"/>
      <c r="E86" s="15" t="s">
        <v>131</v>
      </c>
      <c r="F86" s="14">
        <f>SUM(F78:F85)</f>
        <v>0</v>
      </c>
      <c r="G86" s="10"/>
      <c r="H86" s="15" t="s">
        <v>131</v>
      </c>
      <c r="I86" s="14">
        <f>SUM(I78:I85)</f>
        <v>581</v>
      </c>
      <c r="J86" s="10"/>
      <c r="K86" s="15" t="s">
        <v>131</v>
      </c>
      <c r="L86" s="14">
        <f>SUM(L78:L85)</f>
        <v>2098.24</v>
      </c>
    </row>
    <row r="87" spans="1:12" ht="14.25">
      <c r="A87" s="30"/>
      <c r="B87" s="35"/>
      <c r="C87" s="37"/>
      <c r="D87" s="38"/>
      <c r="E87" s="39"/>
      <c r="F87" s="39"/>
      <c r="G87" s="34"/>
      <c r="H87" s="52"/>
      <c r="I87" s="52"/>
      <c r="J87" s="52"/>
      <c r="K87" s="35"/>
      <c r="L87" s="36"/>
    </row>
    <row r="88" spans="1:70" ht="15">
      <c r="A88" s="30"/>
      <c r="B88" s="81" t="s">
        <v>98</v>
      </c>
      <c r="C88" s="82">
        <v>4477</v>
      </c>
      <c r="D88" s="65"/>
      <c r="E88" s="47"/>
      <c r="F88" s="47"/>
      <c r="G88" s="66"/>
      <c r="H88" s="68"/>
      <c r="I88" s="68"/>
      <c r="J88" s="67"/>
      <c r="K88" s="68"/>
      <c r="L88" s="68"/>
      <c r="M88" s="20"/>
      <c r="N88" s="20"/>
      <c r="O88" s="20"/>
      <c r="P88" s="20"/>
      <c r="Q88" s="20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</row>
    <row r="89" spans="1:70" ht="15">
      <c r="A89" s="30"/>
      <c r="B89" s="81" t="s">
        <v>151</v>
      </c>
      <c r="C89" s="82">
        <v>1632</v>
      </c>
      <c r="D89" s="65"/>
      <c r="E89" s="47"/>
      <c r="F89" s="47"/>
      <c r="G89" s="66"/>
      <c r="H89" s="68"/>
      <c r="I89" s="68"/>
      <c r="J89" s="67"/>
      <c r="K89" s="68"/>
      <c r="L89" s="68"/>
      <c r="M89" s="20"/>
      <c r="N89" s="20"/>
      <c r="O89" s="20"/>
      <c r="P89" s="20"/>
      <c r="Q89" s="20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</row>
    <row r="90" spans="1:70" ht="15">
      <c r="A90" s="30"/>
      <c r="B90" s="81" t="s">
        <v>152</v>
      </c>
      <c r="C90" s="82">
        <v>1279</v>
      </c>
      <c r="D90" s="65"/>
      <c r="E90" s="47"/>
      <c r="F90" s="47"/>
      <c r="G90" s="66"/>
      <c r="H90" s="68"/>
      <c r="I90" s="68"/>
      <c r="J90" s="67"/>
      <c r="K90" s="68"/>
      <c r="L90" s="68"/>
      <c r="M90" s="20"/>
      <c r="N90" s="20"/>
      <c r="O90" s="20"/>
      <c r="P90" s="20"/>
      <c r="Q90" s="20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</row>
    <row r="91" spans="1:70" ht="15">
      <c r="A91" s="30"/>
      <c r="B91" s="81" t="s">
        <v>153</v>
      </c>
      <c r="C91" s="82">
        <v>1297</v>
      </c>
      <c r="D91" s="65"/>
      <c r="E91" s="47"/>
      <c r="F91" s="47"/>
      <c r="G91" s="66"/>
      <c r="H91" s="68"/>
      <c r="I91" s="68"/>
      <c r="J91" s="67"/>
      <c r="K91" s="68"/>
      <c r="L91" s="68"/>
      <c r="M91" s="20"/>
      <c r="N91" s="20"/>
      <c r="O91" s="20"/>
      <c r="P91" s="20"/>
      <c r="Q91" s="20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</row>
    <row r="92" spans="1:70" ht="15">
      <c r="A92" s="30"/>
      <c r="B92" s="81" t="s">
        <v>154</v>
      </c>
      <c r="C92" s="82">
        <v>1241</v>
      </c>
      <c r="D92" s="65"/>
      <c r="E92" s="47"/>
      <c r="F92" s="47"/>
      <c r="G92" s="66"/>
      <c r="H92" s="68"/>
      <c r="I92" s="68"/>
      <c r="J92" s="67"/>
      <c r="K92" s="68"/>
      <c r="L92" s="68"/>
      <c r="M92" s="20"/>
      <c r="N92" s="20"/>
      <c r="O92" s="20"/>
      <c r="P92" s="20"/>
      <c r="Q92" s="20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</row>
    <row r="93" spans="1:70" ht="15">
      <c r="A93" s="30"/>
      <c r="B93" s="81" t="s">
        <v>139</v>
      </c>
      <c r="C93" s="82">
        <v>1372</v>
      </c>
      <c r="D93" s="65"/>
      <c r="E93" s="47"/>
      <c r="F93" s="47"/>
      <c r="G93" s="66"/>
      <c r="H93" s="68"/>
      <c r="I93" s="68"/>
      <c r="J93" s="67"/>
      <c r="K93" s="68"/>
      <c r="L93" s="68"/>
      <c r="M93" s="20"/>
      <c r="N93" s="20"/>
      <c r="O93" s="20"/>
      <c r="P93" s="20"/>
      <c r="Q93" s="20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</row>
    <row r="94" spans="1:70" ht="15">
      <c r="A94" s="30"/>
      <c r="B94" s="81" t="s">
        <v>138</v>
      </c>
      <c r="C94" s="82">
        <v>994</v>
      </c>
      <c r="D94" s="65"/>
      <c r="E94" s="47"/>
      <c r="F94" s="47"/>
      <c r="G94" s="66"/>
      <c r="H94" s="68"/>
      <c r="I94" s="68"/>
      <c r="J94" s="67"/>
      <c r="K94" s="68"/>
      <c r="L94" s="68"/>
      <c r="M94" s="20"/>
      <c r="N94" s="20"/>
      <c r="O94" s="20"/>
      <c r="P94" s="20"/>
      <c r="Q94" s="20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</row>
    <row r="95" spans="1:70" ht="15">
      <c r="A95" s="71" t="s">
        <v>219</v>
      </c>
      <c r="B95" s="87" t="s">
        <v>134</v>
      </c>
      <c r="C95" s="88"/>
      <c r="D95" s="65"/>
      <c r="E95" s="47"/>
      <c r="F95" s="47"/>
      <c r="G95" s="66"/>
      <c r="H95" s="68"/>
      <c r="I95" s="68"/>
      <c r="J95" s="67"/>
      <c r="K95" s="68"/>
      <c r="L95" s="68"/>
      <c r="M95" s="20">
        <v>21</v>
      </c>
      <c r="N95" s="20"/>
      <c r="O95" s="20"/>
      <c r="P95" s="20"/>
      <c r="Q95" s="20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</row>
    <row r="96" spans="1:70" ht="15">
      <c r="A96" s="30" t="s">
        <v>167</v>
      </c>
      <c r="B96" s="81" t="s">
        <v>135</v>
      </c>
      <c r="C96" s="82">
        <v>2340</v>
      </c>
      <c r="D96" s="65"/>
      <c r="E96" s="47"/>
      <c r="F96" s="47"/>
      <c r="G96" s="66"/>
      <c r="H96" s="68"/>
      <c r="I96" s="68"/>
      <c r="J96" s="67"/>
      <c r="K96" s="68"/>
      <c r="L96" s="68"/>
      <c r="M96" s="20">
        <v>22</v>
      </c>
      <c r="N96" s="20"/>
      <c r="O96" s="20"/>
      <c r="P96" s="20"/>
      <c r="Q96" s="20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</row>
    <row r="97" spans="1:70" ht="15">
      <c r="A97" s="30"/>
      <c r="B97" s="81" t="s">
        <v>99</v>
      </c>
      <c r="C97" s="82">
        <v>2054</v>
      </c>
      <c r="D97" s="65"/>
      <c r="E97" s="47"/>
      <c r="F97" s="47"/>
      <c r="G97" s="66"/>
      <c r="H97" s="68"/>
      <c r="I97" s="68"/>
      <c r="J97" s="67"/>
      <c r="K97" s="81" t="s">
        <v>129</v>
      </c>
      <c r="L97" s="83">
        <v>688.12</v>
      </c>
      <c r="M97" s="20"/>
      <c r="N97" s="20"/>
      <c r="O97" s="20"/>
      <c r="P97" s="20"/>
      <c r="Q97" s="20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</row>
    <row r="98" spans="1:70" ht="15">
      <c r="A98" s="30"/>
      <c r="B98" s="81" t="s">
        <v>100</v>
      </c>
      <c r="C98" s="82">
        <v>596</v>
      </c>
      <c r="D98" s="65"/>
      <c r="E98" s="47"/>
      <c r="F98" s="47"/>
      <c r="G98" s="66"/>
      <c r="H98" s="68"/>
      <c r="I98" s="68"/>
      <c r="J98" s="67"/>
      <c r="K98" s="81" t="s">
        <v>100</v>
      </c>
      <c r="L98" s="83">
        <v>272</v>
      </c>
      <c r="M98" s="20"/>
      <c r="N98" s="20"/>
      <c r="O98" s="20"/>
      <c r="P98" s="20"/>
      <c r="Q98" s="20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</row>
    <row r="99" spans="1:70" ht="15">
      <c r="A99" s="30"/>
      <c r="B99" s="46"/>
      <c r="C99" s="42"/>
      <c r="D99" s="65"/>
      <c r="E99" s="47"/>
      <c r="F99" s="47"/>
      <c r="G99" s="66"/>
      <c r="H99" s="68"/>
      <c r="I99" s="68"/>
      <c r="J99" s="67"/>
      <c r="K99" s="46" t="s">
        <v>130</v>
      </c>
      <c r="L99" s="43">
        <v>176.22</v>
      </c>
      <c r="M99" s="20"/>
      <c r="N99" s="20"/>
      <c r="O99" s="20"/>
      <c r="P99" s="20"/>
      <c r="Q99" s="20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</row>
    <row r="100" spans="1:70" ht="15">
      <c r="A100" s="30"/>
      <c r="B100" s="46"/>
      <c r="C100" s="42"/>
      <c r="D100" s="65"/>
      <c r="E100" s="47"/>
      <c r="F100" s="47"/>
      <c r="G100" s="66"/>
      <c r="H100" s="86" t="s">
        <v>159</v>
      </c>
      <c r="I100" s="86">
        <v>57</v>
      </c>
      <c r="J100" s="67"/>
      <c r="K100" s="46"/>
      <c r="L100" s="43"/>
      <c r="M100" s="20"/>
      <c r="N100" s="20"/>
      <c r="O100" s="20"/>
      <c r="P100" s="20"/>
      <c r="Q100" s="20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</row>
    <row r="101" spans="1:34" s="1" customFormat="1" ht="15">
      <c r="A101" s="31"/>
      <c r="B101" s="15" t="s">
        <v>131</v>
      </c>
      <c r="C101" s="14">
        <f>SUM(C88:C100)</f>
        <v>17282</v>
      </c>
      <c r="D101" s="7"/>
      <c r="E101" s="15" t="s">
        <v>131</v>
      </c>
      <c r="F101" s="14">
        <f>SUM(F88:F100)</f>
        <v>0</v>
      </c>
      <c r="G101" s="10"/>
      <c r="H101" s="15" t="s">
        <v>131</v>
      </c>
      <c r="I101" s="14">
        <f>SUM(I88:I100)</f>
        <v>57</v>
      </c>
      <c r="J101" s="10"/>
      <c r="K101" s="15" t="s">
        <v>131</v>
      </c>
      <c r="L101" s="14">
        <f>SUM(L88:L100)</f>
        <v>1136.34</v>
      </c>
      <c r="M101" s="16"/>
      <c r="N101" s="120"/>
      <c r="O101" s="120"/>
      <c r="P101" s="120"/>
      <c r="Q101" s="120"/>
      <c r="R101" s="4"/>
      <c r="S101" s="4"/>
      <c r="T101" s="4"/>
      <c r="U101" s="4"/>
      <c r="V101" s="4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</row>
    <row r="102" spans="1:32" ht="15">
      <c r="A102" s="30"/>
      <c r="B102" s="74"/>
      <c r="C102" s="32"/>
      <c r="D102" s="33"/>
      <c r="E102" s="34"/>
      <c r="F102" s="34"/>
      <c r="G102" s="33"/>
      <c r="H102" s="52"/>
      <c r="I102" s="52"/>
      <c r="J102" s="33"/>
      <c r="K102" s="35"/>
      <c r="L102" s="36"/>
      <c r="M102" s="9"/>
      <c r="N102" s="20"/>
      <c r="O102" s="20"/>
      <c r="P102" s="20"/>
      <c r="Q102" s="20"/>
      <c r="R102" s="2"/>
      <c r="S102" s="2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70" ht="15">
      <c r="A103" s="30"/>
      <c r="B103" s="81" t="s">
        <v>65</v>
      </c>
      <c r="C103" s="82">
        <v>1357</v>
      </c>
      <c r="D103" s="65"/>
      <c r="E103" s="44"/>
      <c r="F103" s="45"/>
      <c r="G103" s="66"/>
      <c r="H103" s="81" t="s">
        <v>65</v>
      </c>
      <c r="I103" s="83">
        <v>34</v>
      </c>
      <c r="J103" s="67"/>
      <c r="K103" s="81" t="s">
        <v>65</v>
      </c>
      <c r="L103" s="86">
        <v>566</v>
      </c>
      <c r="M103" s="9"/>
      <c r="N103" s="20"/>
      <c r="O103" s="20"/>
      <c r="P103" s="20"/>
      <c r="Q103" s="20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</row>
    <row r="104" spans="1:70" ht="15">
      <c r="A104" s="30"/>
      <c r="B104" s="46" t="s">
        <v>163</v>
      </c>
      <c r="C104" s="42">
        <v>11290</v>
      </c>
      <c r="D104" s="65"/>
      <c r="E104" s="47"/>
      <c r="F104" s="47"/>
      <c r="G104" s="66"/>
      <c r="H104" s="46" t="s">
        <v>66</v>
      </c>
      <c r="I104" s="43">
        <v>745</v>
      </c>
      <c r="J104" s="67"/>
      <c r="K104" s="46" t="s">
        <v>66</v>
      </c>
      <c r="L104" s="67">
        <v>1178.15</v>
      </c>
      <c r="M104" s="9">
        <v>22</v>
      </c>
      <c r="N104" s="9" t="s">
        <v>205</v>
      </c>
      <c r="O104" s="9"/>
      <c r="P104" s="9"/>
      <c r="Q104" s="9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</row>
    <row r="105" spans="1:70" ht="15">
      <c r="A105" s="71" t="s">
        <v>220</v>
      </c>
      <c r="B105" s="81" t="s">
        <v>149</v>
      </c>
      <c r="C105" s="82">
        <v>2633</v>
      </c>
      <c r="D105" s="65"/>
      <c r="E105" s="47"/>
      <c r="F105" s="47"/>
      <c r="G105" s="66"/>
      <c r="H105" s="84" t="s">
        <v>149</v>
      </c>
      <c r="I105" s="85">
        <v>617</v>
      </c>
      <c r="J105" s="67"/>
      <c r="K105" s="84" t="s">
        <v>149</v>
      </c>
      <c r="L105" s="86">
        <v>681</v>
      </c>
      <c r="M105" s="9"/>
      <c r="N105" s="114" t="s">
        <v>196</v>
      </c>
      <c r="O105" s="114"/>
      <c r="P105" s="9"/>
      <c r="Q105" s="9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</row>
    <row r="106" spans="1:30" ht="15">
      <c r="A106" s="30" t="s">
        <v>168</v>
      </c>
      <c r="B106" s="46"/>
      <c r="C106" s="42"/>
      <c r="D106" s="65"/>
      <c r="E106" s="47"/>
      <c r="F106" s="47"/>
      <c r="G106" s="66"/>
      <c r="H106" s="67"/>
      <c r="I106" s="67"/>
      <c r="J106" s="67"/>
      <c r="K106" s="46" t="s">
        <v>127</v>
      </c>
      <c r="L106" s="43">
        <v>6097</v>
      </c>
      <c r="M106" s="9"/>
      <c r="N106" s="9" t="s">
        <v>197</v>
      </c>
      <c r="O106" s="9" t="s">
        <v>198</v>
      </c>
      <c r="P106" s="9" t="s">
        <v>199</v>
      </c>
      <c r="Q106" s="9" t="s">
        <v>200</v>
      </c>
      <c r="R106" s="2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4" s="1" customFormat="1" ht="15">
      <c r="A107" s="31"/>
      <c r="B107" s="15" t="s">
        <v>131</v>
      </c>
      <c r="C107" s="14">
        <f>SUM(C103:C106)</f>
        <v>15280</v>
      </c>
      <c r="D107" s="7"/>
      <c r="E107" s="15" t="s">
        <v>131</v>
      </c>
      <c r="F107" s="14">
        <f>SUM(F103:F106)</f>
        <v>0</v>
      </c>
      <c r="G107" s="10"/>
      <c r="H107" s="15" t="s">
        <v>131</v>
      </c>
      <c r="I107" s="14">
        <f>SUM(I103:I106)</f>
        <v>1396</v>
      </c>
      <c r="J107" s="10"/>
      <c r="K107" s="15" t="s">
        <v>131</v>
      </c>
      <c r="L107" s="14">
        <f>SUM(L103:L106)</f>
        <v>8522.15</v>
      </c>
      <c r="M107" s="16"/>
      <c r="N107" s="115">
        <f>SUM(C70+C71+C73+C74+C75+C80+C82+C85+C101+C103+C105)</f>
        <v>58841</v>
      </c>
      <c r="O107" s="115">
        <f>SUM(F76)</f>
        <v>0</v>
      </c>
      <c r="P107" s="115">
        <f>SUM(I75+I80+I100+I103+I105)</f>
        <v>5978</v>
      </c>
      <c r="Q107" s="115">
        <f>SUM(L76+L80+L82+L85+L97+L98+L103+L105)</f>
        <v>11364.960000000001</v>
      </c>
      <c r="R107" s="4"/>
      <c r="S107" s="4"/>
      <c r="T107" s="4"/>
      <c r="U107" s="4"/>
      <c r="V107" s="4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</row>
    <row r="108" spans="1:32" ht="15.75" customHeight="1">
      <c r="A108" s="30"/>
      <c r="B108" s="74"/>
      <c r="C108" s="32"/>
      <c r="D108" s="33"/>
      <c r="E108" s="34"/>
      <c r="F108" s="34"/>
      <c r="G108" s="33"/>
      <c r="H108" s="52"/>
      <c r="I108" s="52"/>
      <c r="J108" s="33"/>
      <c r="K108" s="35"/>
      <c r="L108" s="36"/>
      <c r="M108" s="9"/>
      <c r="N108" s="20" t="s">
        <v>202</v>
      </c>
      <c r="O108" s="20"/>
      <c r="P108" s="20"/>
      <c r="Q108" s="20"/>
      <c r="R108" s="2"/>
      <c r="S108" s="2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2" ht="15">
      <c r="A109" s="30"/>
      <c r="B109" s="81" t="s">
        <v>17</v>
      </c>
      <c r="C109" s="82">
        <v>4739</v>
      </c>
      <c r="D109" s="65"/>
      <c r="E109" s="47"/>
      <c r="F109" s="47"/>
      <c r="G109" s="66"/>
      <c r="H109" s="81" t="s">
        <v>17</v>
      </c>
      <c r="I109" s="83">
        <v>12</v>
      </c>
      <c r="J109" s="67"/>
      <c r="K109" s="81" t="s">
        <v>17</v>
      </c>
      <c r="L109" s="83">
        <v>965.3</v>
      </c>
      <c r="M109" s="9"/>
      <c r="N109" s="113">
        <f>SUM(C68+C72+C78+C79+C81+C83+C84+C104)</f>
        <v>73668</v>
      </c>
      <c r="O109" s="113">
        <f>SUM(F68)</f>
        <v>16364</v>
      </c>
      <c r="P109" s="113">
        <f>SUM(I68+I84+I104)</f>
        <v>9386</v>
      </c>
      <c r="Q109" s="113">
        <f>SUM(L68+L83+L84+L99+L104+L106)</f>
        <v>8431.380000000001</v>
      </c>
      <c r="R109" s="2"/>
      <c r="S109" s="2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1:32" ht="15">
      <c r="A110" s="30"/>
      <c r="B110" s="81" t="s">
        <v>148</v>
      </c>
      <c r="C110" s="82">
        <v>566</v>
      </c>
      <c r="D110" s="65"/>
      <c r="E110" s="47"/>
      <c r="F110" s="47"/>
      <c r="G110" s="66"/>
      <c r="H110" s="46"/>
      <c r="I110" s="43"/>
      <c r="J110" s="67"/>
      <c r="K110" s="46"/>
      <c r="L110" s="43"/>
      <c r="M110" s="9"/>
      <c r="N110" s="20"/>
      <c r="O110" s="20"/>
      <c r="P110" s="20"/>
      <c r="Q110" s="20"/>
      <c r="R110" s="2"/>
      <c r="S110" s="2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1:12" ht="14.25">
      <c r="A111" s="30"/>
      <c r="B111" s="81" t="s">
        <v>42</v>
      </c>
      <c r="C111" s="82">
        <v>5114</v>
      </c>
      <c r="D111" s="65"/>
      <c r="E111" s="90" t="s">
        <v>42</v>
      </c>
      <c r="F111" s="91">
        <v>2208</v>
      </c>
      <c r="G111" s="66"/>
      <c r="H111" s="81" t="s">
        <v>42</v>
      </c>
      <c r="I111" s="83">
        <v>1095</v>
      </c>
      <c r="J111" s="68"/>
      <c r="K111" s="44"/>
      <c r="L111" s="45"/>
    </row>
    <row r="112" spans="1:32" ht="15">
      <c r="A112" s="71" t="s">
        <v>221</v>
      </c>
      <c r="B112" s="81" t="s">
        <v>18</v>
      </c>
      <c r="C112" s="82">
        <v>19588</v>
      </c>
      <c r="D112" s="65"/>
      <c r="E112" s="81" t="s">
        <v>18</v>
      </c>
      <c r="F112" s="83">
        <v>8548</v>
      </c>
      <c r="G112" s="66"/>
      <c r="H112" s="81" t="s">
        <v>18</v>
      </c>
      <c r="I112" s="83">
        <v>6143</v>
      </c>
      <c r="J112" s="68"/>
      <c r="K112" s="68"/>
      <c r="L112" s="67"/>
      <c r="M112" s="9">
        <v>22</v>
      </c>
      <c r="N112" s="20"/>
      <c r="O112" s="20"/>
      <c r="P112" s="20"/>
      <c r="Q112" s="20"/>
      <c r="R112" s="2"/>
      <c r="S112" s="2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pans="1:32" ht="15">
      <c r="A113" s="30" t="s">
        <v>164</v>
      </c>
      <c r="B113" s="81" t="s">
        <v>144</v>
      </c>
      <c r="C113" s="82">
        <v>1693</v>
      </c>
      <c r="D113" s="65"/>
      <c r="E113" s="46"/>
      <c r="F113" s="43"/>
      <c r="G113" s="66"/>
      <c r="H113" s="46"/>
      <c r="I113" s="43"/>
      <c r="J113" s="68"/>
      <c r="K113" s="68"/>
      <c r="L113" s="67"/>
      <c r="M113" s="9"/>
      <c r="N113" s="20"/>
      <c r="O113" s="20"/>
      <c r="P113" s="20"/>
      <c r="Q113" s="20"/>
      <c r="R113" s="2"/>
      <c r="S113" s="2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1:12" ht="14.25">
      <c r="A114" s="30"/>
      <c r="B114" s="81" t="s">
        <v>44</v>
      </c>
      <c r="C114" s="82">
        <v>2184</v>
      </c>
      <c r="D114" s="65"/>
      <c r="E114" s="47"/>
      <c r="F114" s="47"/>
      <c r="G114" s="66"/>
      <c r="H114" s="84" t="s">
        <v>44</v>
      </c>
      <c r="I114" s="86">
        <v>16</v>
      </c>
      <c r="J114" s="68"/>
      <c r="K114" s="86" t="s">
        <v>44</v>
      </c>
      <c r="L114" s="86">
        <v>707</v>
      </c>
    </row>
    <row r="115" spans="1:12" ht="14.25">
      <c r="A115" s="30"/>
      <c r="B115" s="81" t="s">
        <v>57</v>
      </c>
      <c r="C115" s="82">
        <v>2692</v>
      </c>
      <c r="D115" s="65"/>
      <c r="E115" s="47"/>
      <c r="F115" s="47"/>
      <c r="G115" s="66"/>
      <c r="H115" s="81" t="s">
        <v>57</v>
      </c>
      <c r="I115" s="83">
        <v>1</v>
      </c>
      <c r="J115" s="68"/>
      <c r="K115" s="81" t="s">
        <v>57</v>
      </c>
      <c r="L115" s="86">
        <v>461</v>
      </c>
    </row>
    <row r="116" spans="1:12" ht="14.25">
      <c r="A116" s="30"/>
      <c r="B116" s="68"/>
      <c r="C116" s="68"/>
      <c r="D116" s="68"/>
      <c r="E116" s="68"/>
      <c r="F116" s="68"/>
      <c r="G116" s="68"/>
      <c r="H116" s="81" t="s">
        <v>121</v>
      </c>
      <c r="I116" s="83">
        <v>58</v>
      </c>
      <c r="J116" s="68"/>
      <c r="K116" s="68"/>
      <c r="L116" s="68"/>
    </row>
    <row r="117" spans="1:12" ht="14.25">
      <c r="A117" s="30"/>
      <c r="B117" s="68"/>
      <c r="C117" s="68"/>
      <c r="D117" s="68"/>
      <c r="E117" s="68"/>
      <c r="F117" s="68"/>
      <c r="G117" s="68"/>
      <c r="H117" s="46"/>
      <c r="I117" s="43"/>
      <c r="J117" s="68"/>
      <c r="K117" s="86" t="s">
        <v>161</v>
      </c>
      <c r="L117" s="86">
        <v>911.2</v>
      </c>
    </row>
    <row r="118" spans="1:34" s="1" customFormat="1" ht="15">
      <c r="A118" s="31"/>
      <c r="B118" s="15" t="s">
        <v>131</v>
      </c>
      <c r="C118" s="14">
        <f>SUM(C109:C117)</f>
        <v>36576</v>
      </c>
      <c r="D118" s="7"/>
      <c r="E118" s="15" t="s">
        <v>131</v>
      </c>
      <c r="F118" s="14">
        <f>SUM(F109:F117)</f>
        <v>10756</v>
      </c>
      <c r="G118" s="10"/>
      <c r="H118" s="15" t="s">
        <v>131</v>
      </c>
      <c r="I118" s="14">
        <f>SUM(I109:I117)</f>
        <v>7325</v>
      </c>
      <c r="J118" s="10"/>
      <c r="K118" s="15" t="s">
        <v>131</v>
      </c>
      <c r="L118" s="14">
        <f>SUM(L109:L117)</f>
        <v>3044.5</v>
      </c>
      <c r="M118" s="16"/>
      <c r="N118" s="120"/>
      <c r="O118" s="120"/>
      <c r="P118" s="120"/>
      <c r="Q118" s="120"/>
      <c r="R118" s="4"/>
      <c r="S118" s="4"/>
      <c r="T118" s="4"/>
      <c r="U118" s="4"/>
      <c r="V118" s="4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</row>
    <row r="119" spans="1:34" s="1" customFormat="1" ht="15">
      <c r="A119" s="30"/>
      <c r="B119" s="41"/>
      <c r="C119" s="40"/>
      <c r="D119" s="38"/>
      <c r="E119" s="41"/>
      <c r="F119" s="40"/>
      <c r="G119" s="34"/>
      <c r="H119" s="41"/>
      <c r="I119" s="40"/>
      <c r="J119" s="34"/>
      <c r="K119" s="41"/>
      <c r="L119" s="40"/>
      <c r="M119" s="16"/>
      <c r="N119" s="20"/>
      <c r="O119" s="20"/>
      <c r="P119" s="20"/>
      <c r="Q119" s="20"/>
      <c r="R119" s="4"/>
      <c r="S119" s="4"/>
      <c r="T119" s="4"/>
      <c r="U119" s="4"/>
      <c r="V119" s="4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</row>
    <row r="120" spans="1:17" ht="14.25">
      <c r="A120" s="30"/>
      <c r="B120" s="11" t="s">
        <v>95</v>
      </c>
      <c r="C120" s="42">
        <v>18395</v>
      </c>
      <c r="D120" s="65"/>
      <c r="E120" s="47"/>
      <c r="F120" s="47"/>
      <c r="G120" s="66"/>
      <c r="H120" s="46" t="s">
        <v>117</v>
      </c>
      <c r="I120" s="43">
        <v>4697</v>
      </c>
      <c r="J120" s="67"/>
      <c r="K120" s="46" t="s">
        <v>95</v>
      </c>
      <c r="L120" s="43">
        <v>2560</v>
      </c>
      <c r="N120" s="20"/>
      <c r="O120" s="20"/>
      <c r="P120" s="20"/>
      <c r="Q120" s="20"/>
    </row>
    <row r="121" spans="1:34" s="1" customFormat="1" ht="15">
      <c r="A121" s="71" t="s">
        <v>222</v>
      </c>
      <c r="B121" s="11" t="s">
        <v>96</v>
      </c>
      <c r="C121" s="42">
        <v>25626</v>
      </c>
      <c r="D121" s="65"/>
      <c r="E121" s="47"/>
      <c r="F121" s="47"/>
      <c r="G121" s="66"/>
      <c r="H121" s="46" t="s">
        <v>118</v>
      </c>
      <c r="I121" s="43">
        <v>2867</v>
      </c>
      <c r="J121" s="68"/>
      <c r="K121" s="46" t="s">
        <v>96</v>
      </c>
      <c r="L121" s="43">
        <v>486.45</v>
      </c>
      <c r="M121" s="16"/>
      <c r="N121" s="20"/>
      <c r="O121" s="20"/>
      <c r="P121" s="20"/>
      <c r="Q121" s="20"/>
      <c r="R121" s="4"/>
      <c r="S121" s="4"/>
      <c r="T121" s="4"/>
      <c r="U121" s="4"/>
      <c r="V121" s="4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</row>
    <row r="122" spans="1:34" s="1" customFormat="1" ht="15">
      <c r="A122" s="30" t="s">
        <v>165</v>
      </c>
      <c r="B122" s="15" t="s">
        <v>131</v>
      </c>
      <c r="C122" s="14">
        <f>SUM(C120:C121)</f>
        <v>44021</v>
      </c>
      <c r="D122" s="7"/>
      <c r="E122" s="15" t="s">
        <v>131</v>
      </c>
      <c r="F122" s="14">
        <f>SUM(F120:F121)</f>
        <v>0</v>
      </c>
      <c r="G122" s="10"/>
      <c r="H122" s="15" t="s">
        <v>131</v>
      </c>
      <c r="I122" s="14">
        <f>SUM(I120:I121)</f>
        <v>7564</v>
      </c>
      <c r="J122" s="10"/>
      <c r="K122" s="15" t="s">
        <v>131</v>
      </c>
      <c r="L122" s="14">
        <f>SUM(L120:L121)</f>
        <v>3046.45</v>
      </c>
      <c r="M122" s="16"/>
      <c r="N122" s="113"/>
      <c r="O122" s="113"/>
      <c r="P122" s="113"/>
      <c r="Q122" s="113"/>
      <c r="R122" s="4"/>
      <c r="S122" s="4"/>
      <c r="T122" s="4"/>
      <c r="U122" s="4"/>
      <c r="V122" s="4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</row>
    <row r="123" spans="1:34" s="1" customFormat="1" ht="15">
      <c r="A123" s="30"/>
      <c r="B123" s="41"/>
      <c r="C123" s="40"/>
      <c r="D123" s="38"/>
      <c r="E123" s="41"/>
      <c r="F123" s="40"/>
      <c r="G123" s="34"/>
      <c r="H123" s="41"/>
      <c r="I123" s="40"/>
      <c r="J123" s="34"/>
      <c r="K123" s="41"/>
      <c r="L123" s="40"/>
      <c r="M123" s="16"/>
      <c r="N123" s="20"/>
      <c r="O123" s="20"/>
      <c r="P123" s="20"/>
      <c r="Q123" s="20"/>
      <c r="R123" s="4"/>
      <c r="S123" s="4"/>
      <c r="T123" s="4"/>
      <c r="U123" s="4"/>
      <c r="V123" s="4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</row>
    <row r="124" spans="1:70" ht="15">
      <c r="A124" s="30"/>
      <c r="B124" s="11" t="s">
        <v>104</v>
      </c>
      <c r="C124" s="42">
        <v>2112</v>
      </c>
      <c r="D124" s="65"/>
      <c r="E124" s="47"/>
      <c r="F124" s="47"/>
      <c r="G124" s="66"/>
      <c r="H124" s="67"/>
      <c r="I124" s="67"/>
      <c r="J124" s="67"/>
      <c r="K124" s="46" t="s">
        <v>104</v>
      </c>
      <c r="L124" s="43">
        <v>420.07</v>
      </c>
      <c r="M124" s="20"/>
      <c r="N124" s="113"/>
      <c r="O124" s="113"/>
      <c r="P124" s="113"/>
      <c r="Q124" s="113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</row>
    <row r="125" spans="1:70" ht="15">
      <c r="A125" s="30"/>
      <c r="B125" s="11" t="s">
        <v>105</v>
      </c>
      <c r="C125" s="42">
        <v>1226</v>
      </c>
      <c r="D125" s="65"/>
      <c r="E125" s="47"/>
      <c r="F125" s="47"/>
      <c r="G125" s="66"/>
      <c r="H125" s="67"/>
      <c r="I125" s="67"/>
      <c r="J125" s="67"/>
      <c r="K125" s="46" t="s">
        <v>105</v>
      </c>
      <c r="L125" s="43">
        <v>745.86</v>
      </c>
      <c r="M125" s="9"/>
      <c r="N125" s="20"/>
      <c r="O125" s="20"/>
      <c r="P125" s="20"/>
      <c r="Q125" s="20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</row>
    <row r="126" spans="1:30" ht="15">
      <c r="A126" s="71" t="s">
        <v>223</v>
      </c>
      <c r="B126" s="11" t="s">
        <v>125</v>
      </c>
      <c r="C126" s="42">
        <v>2296</v>
      </c>
      <c r="D126" s="65"/>
      <c r="E126" s="47"/>
      <c r="F126" s="47"/>
      <c r="G126" s="66"/>
      <c r="H126" s="67"/>
      <c r="I126" s="67"/>
      <c r="J126" s="67"/>
      <c r="K126" s="46" t="s">
        <v>125</v>
      </c>
      <c r="L126" s="43">
        <v>653.36</v>
      </c>
      <c r="M126" s="9"/>
      <c r="N126" s="20"/>
      <c r="O126" s="20"/>
      <c r="P126" s="20"/>
      <c r="Q126" s="20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ht="15">
      <c r="A127" s="30" t="s">
        <v>166</v>
      </c>
      <c r="B127" s="11" t="s">
        <v>103</v>
      </c>
      <c r="C127" s="42">
        <v>2784</v>
      </c>
      <c r="D127" s="65"/>
      <c r="E127" s="47"/>
      <c r="F127" s="47"/>
      <c r="G127" s="66"/>
      <c r="H127" s="67"/>
      <c r="I127" s="67"/>
      <c r="J127" s="67"/>
      <c r="K127" s="68"/>
      <c r="L127" s="68"/>
      <c r="M127" s="9"/>
      <c r="N127" s="20"/>
      <c r="O127" s="20"/>
      <c r="P127" s="20"/>
      <c r="Q127" s="20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70" ht="15">
      <c r="A128" s="30"/>
      <c r="B128" s="11" t="s">
        <v>106</v>
      </c>
      <c r="C128" s="42">
        <v>2800</v>
      </c>
      <c r="D128" s="65"/>
      <c r="E128" s="47"/>
      <c r="F128" s="47"/>
      <c r="G128" s="66"/>
      <c r="H128" s="67"/>
      <c r="I128" s="67"/>
      <c r="J128" s="67"/>
      <c r="K128" s="46" t="s">
        <v>106</v>
      </c>
      <c r="L128" s="43">
        <v>813.35</v>
      </c>
      <c r="M128" s="9"/>
      <c r="N128" s="20"/>
      <c r="O128" s="20"/>
      <c r="P128" s="20"/>
      <c r="Q128" s="20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</row>
    <row r="129" spans="1:30" ht="15">
      <c r="A129" s="30"/>
      <c r="B129" s="11" t="s">
        <v>107</v>
      </c>
      <c r="C129" s="42">
        <v>1887</v>
      </c>
      <c r="D129" s="65"/>
      <c r="E129" s="47"/>
      <c r="F129" s="47"/>
      <c r="G129" s="66"/>
      <c r="H129" s="46" t="s">
        <v>107</v>
      </c>
      <c r="I129" s="43">
        <v>571</v>
      </c>
      <c r="J129" s="67"/>
      <c r="K129" s="46" t="s">
        <v>107</v>
      </c>
      <c r="L129" s="68">
        <v>954.89</v>
      </c>
      <c r="M129" s="9"/>
      <c r="N129" s="20"/>
      <c r="O129" s="20"/>
      <c r="P129" s="20"/>
      <c r="Q129" s="20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ht="15">
      <c r="A130" s="31"/>
      <c r="B130" s="11" t="s">
        <v>108</v>
      </c>
      <c r="C130" s="42">
        <v>3785</v>
      </c>
      <c r="D130" s="65"/>
      <c r="E130" s="47"/>
      <c r="F130" s="47"/>
      <c r="G130" s="66"/>
      <c r="H130" s="68"/>
      <c r="I130" s="68"/>
      <c r="J130" s="67"/>
      <c r="K130" s="46" t="s">
        <v>108</v>
      </c>
      <c r="L130" s="43">
        <v>1087.47</v>
      </c>
      <c r="M130" s="9"/>
      <c r="N130" s="20"/>
      <c r="O130" s="20"/>
      <c r="P130" s="20"/>
      <c r="Q130" s="20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70" ht="15">
      <c r="A131" s="30"/>
      <c r="B131" s="15" t="s">
        <v>131</v>
      </c>
      <c r="C131" s="64">
        <f>SUM(C124:C130)</f>
        <v>16890</v>
      </c>
      <c r="D131" s="65"/>
      <c r="E131" s="44" t="s">
        <v>131</v>
      </c>
      <c r="F131" s="64">
        <f>SUM(F124:F130)</f>
        <v>0</v>
      </c>
      <c r="G131" s="66"/>
      <c r="H131" s="44" t="s">
        <v>131</v>
      </c>
      <c r="I131" s="64">
        <f>SUM(I124:I130)</f>
        <v>571</v>
      </c>
      <c r="J131" s="66"/>
      <c r="K131" s="44" t="s">
        <v>131</v>
      </c>
      <c r="L131" s="64">
        <f>SUM(L124:L130)</f>
        <v>4675</v>
      </c>
      <c r="M131" s="20"/>
      <c r="N131" s="20"/>
      <c r="O131" s="20"/>
      <c r="P131" s="20"/>
      <c r="Q131" s="20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</row>
    <row r="132" spans="1:34" s="1" customFormat="1" ht="15">
      <c r="A132" s="30"/>
      <c r="B132" s="35"/>
      <c r="C132" s="37"/>
      <c r="D132" s="38"/>
      <c r="E132" s="39"/>
      <c r="F132" s="39"/>
      <c r="G132" s="34"/>
      <c r="H132" s="52"/>
      <c r="I132" s="52"/>
      <c r="J132" s="54"/>
      <c r="K132" s="35"/>
      <c r="L132" s="36"/>
      <c r="M132" s="16"/>
      <c r="N132" s="120"/>
      <c r="O132" s="120"/>
      <c r="P132" s="120"/>
      <c r="Q132" s="120"/>
      <c r="R132" s="4"/>
      <c r="S132" s="4"/>
      <c r="T132" s="4"/>
      <c r="U132" s="4"/>
      <c r="V132" s="4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</row>
    <row r="133" spans="1:30" ht="15">
      <c r="A133" s="30"/>
      <c r="B133" s="46" t="s">
        <v>101</v>
      </c>
      <c r="C133" s="42">
        <v>31862</v>
      </c>
      <c r="D133" s="65"/>
      <c r="E133" s="47"/>
      <c r="F133" s="47"/>
      <c r="G133" s="66"/>
      <c r="H133" s="46" t="s">
        <v>101</v>
      </c>
      <c r="I133" s="43">
        <v>2066</v>
      </c>
      <c r="J133" s="67"/>
      <c r="K133" s="46" t="s">
        <v>101</v>
      </c>
      <c r="L133" s="43">
        <v>3611.57</v>
      </c>
      <c r="M133" s="9"/>
      <c r="N133" s="20"/>
      <c r="O133" s="20"/>
      <c r="P133" s="20"/>
      <c r="Q133" s="20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1:70" ht="15">
      <c r="A134" s="30"/>
      <c r="B134" s="46" t="s">
        <v>155</v>
      </c>
      <c r="C134" s="42">
        <v>1700</v>
      </c>
      <c r="D134" s="65"/>
      <c r="E134" s="47"/>
      <c r="F134" s="47"/>
      <c r="G134" s="66"/>
      <c r="H134" s="46"/>
      <c r="I134" s="43"/>
      <c r="J134" s="67"/>
      <c r="K134" s="46"/>
      <c r="L134" s="43"/>
      <c r="M134" s="9"/>
      <c r="N134" s="20"/>
      <c r="O134" s="20"/>
      <c r="P134" s="20"/>
      <c r="Q134" s="20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</row>
    <row r="135" spans="1:70" ht="15">
      <c r="A135" s="30"/>
      <c r="B135" s="46" t="s">
        <v>102</v>
      </c>
      <c r="C135" s="42">
        <v>1147</v>
      </c>
      <c r="D135" s="65"/>
      <c r="E135" s="47"/>
      <c r="F135" s="47"/>
      <c r="G135" s="66"/>
      <c r="H135" s="68"/>
      <c r="I135" s="68"/>
      <c r="J135" s="67"/>
      <c r="K135" s="68"/>
      <c r="L135" s="68"/>
      <c r="M135" s="9"/>
      <c r="N135" s="20"/>
      <c r="O135" s="20"/>
      <c r="P135" s="20"/>
      <c r="Q135" s="20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</row>
    <row r="136" spans="1:70" ht="15">
      <c r="A136" s="30"/>
      <c r="B136" s="46" t="s">
        <v>91</v>
      </c>
      <c r="C136" s="42">
        <v>7525</v>
      </c>
      <c r="D136" s="65"/>
      <c r="E136" s="47"/>
      <c r="F136" s="47"/>
      <c r="G136" s="66"/>
      <c r="H136" s="68"/>
      <c r="I136" s="68"/>
      <c r="J136" s="67"/>
      <c r="K136" s="46" t="s">
        <v>91</v>
      </c>
      <c r="L136" s="43">
        <v>430</v>
      </c>
      <c r="M136" s="9"/>
      <c r="N136" s="20"/>
      <c r="O136" s="20"/>
      <c r="P136" s="20"/>
      <c r="Q136" s="20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</row>
    <row r="137" spans="1:70" ht="15">
      <c r="A137" s="30"/>
      <c r="B137" s="46" t="s">
        <v>156</v>
      </c>
      <c r="C137" s="42">
        <v>649</v>
      </c>
      <c r="D137" s="65"/>
      <c r="E137" s="47"/>
      <c r="F137" s="47"/>
      <c r="G137" s="66"/>
      <c r="H137" s="68"/>
      <c r="I137" s="68"/>
      <c r="J137" s="67"/>
      <c r="K137" s="46"/>
      <c r="L137" s="43"/>
      <c r="M137" s="20"/>
      <c r="N137" s="20"/>
      <c r="O137" s="20"/>
      <c r="P137" s="20"/>
      <c r="Q137" s="20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</row>
    <row r="138" spans="1:70" ht="15">
      <c r="A138" s="71" t="s">
        <v>224</v>
      </c>
      <c r="B138" s="46" t="s">
        <v>157</v>
      </c>
      <c r="C138" s="42">
        <v>4229</v>
      </c>
      <c r="D138" s="65"/>
      <c r="E138" s="47"/>
      <c r="F138" s="47"/>
      <c r="G138" s="66"/>
      <c r="H138" s="68"/>
      <c r="I138" s="68"/>
      <c r="J138" s="67"/>
      <c r="K138" s="46"/>
      <c r="L138" s="43"/>
      <c r="M138" s="20"/>
      <c r="N138" s="20"/>
      <c r="O138" s="20"/>
      <c r="P138" s="20"/>
      <c r="Q138" s="20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</row>
    <row r="139" spans="1:70" ht="15">
      <c r="A139" s="30" t="s">
        <v>167</v>
      </c>
      <c r="B139" s="46" t="s">
        <v>90</v>
      </c>
      <c r="C139" s="42">
        <v>3335</v>
      </c>
      <c r="D139" s="65"/>
      <c r="E139" s="47"/>
      <c r="F139" s="47"/>
      <c r="G139" s="66"/>
      <c r="H139" s="46" t="s">
        <v>90</v>
      </c>
      <c r="I139" s="43">
        <v>157</v>
      </c>
      <c r="J139" s="67"/>
      <c r="K139" s="67"/>
      <c r="L139" s="67"/>
      <c r="M139" s="20"/>
      <c r="N139" s="20"/>
      <c r="O139" s="20"/>
      <c r="P139" s="20"/>
      <c r="Q139" s="20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</row>
    <row r="140" spans="1:12" ht="14.25">
      <c r="A140" s="30"/>
      <c r="B140" s="15" t="s">
        <v>131</v>
      </c>
      <c r="C140" s="14">
        <f>SUM(C133:C139)</f>
        <v>50447</v>
      </c>
      <c r="D140" s="7"/>
      <c r="E140" s="15" t="s">
        <v>131</v>
      </c>
      <c r="F140" s="14">
        <f>SUM(F133:F139)</f>
        <v>0</v>
      </c>
      <c r="G140" s="10"/>
      <c r="H140" s="15" t="s">
        <v>131</v>
      </c>
      <c r="I140" s="14">
        <f>SUM(I133:I139)</f>
        <v>2223</v>
      </c>
      <c r="J140" s="10"/>
      <c r="K140" s="15" t="s">
        <v>131</v>
      </c>
      <c r="L140" s="14">
        <f>SUM(L133:L139)</f>
        <v>4041.57</v>
      </c>
    </row>
    <row r="141" spans="1:70" ht="15">
      <c r="A141" s="30"/>
      <c r="B141" s="35"/>
      <c r="C141" s="37"/>
      <c r="D141" s="38"/>
      <c r="E141" s="39"/>
      <c r="F141" s="39"/>
      <c r="G141" s="34"/>
      <c r="H141" s="35"/>
      <c r="I141" s="36"/>
      <c r="J141" s="54"/>
      <c r="K141" s="54"/>
      <c r="L141" s="54"/>
      <c r="M141" s="20"/>
      <c r="N141" s="20"/>
      <c r="O141" s="20"/>
      <c r="P141" s="20"/>
      <c r="Q141" s="20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</row>
    <row r="142" spans="1:70" ht="15">
      <c r="A142" s="30"/>
      <c r="B142" s="11" t="s">
        <v>92</v>
      </c>
      <c r="C142" s="13">
        <v>14664</v>
      </c>
      <c r="D142" s="7"/>
      <c r="E142" s="17"/>
      <c r="F142" s="17"/>
      <c r="G142" s="10"/>
      <c r="H142" s="11" t="s">
        <v>92</v>
      </c>
      <c r="I142" s="122">
        <v>1307</v>
      </c>
      <c r="J142" s="19"/>
      <c r="K142" s="19"/>
      <c r="L142" s="19"/>
      <c r="M142" s="20"/>
      <c r="N142" s="20"/>
      <c r="O142" s="20"/>
      <c r="P142" s="20"/>
      <c r="Q142" s="20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</row>
    <row r="143" spans="1:70" ht="15">
      <c r="A143" s="71" t="s">
        <v>225</v>
      </c>
      <c r="B143" s="46" t="s">
        <v>93</v>
      </c>
      <c r="C143" s="42">
        <v>10264</v>
      </c>
      <c r="D143" s="65"/>
      <c r="E143" s="47"/>
      <c r="F143" s="47"/>
      <c r="G143" s="66"/>
      <c r="H143" s="68"/>
      <c r="I143" s="68"/>
      <c r="J143" s="67"/>
      <c r="K143" s="67"/>
      <c r="L143" s="67"/>
      <c r="M143" s="20"/>
      <c r="N143" s="20"/>
      <c r="O143" s="20"/>
      <c r="P143" s="20"/>
      <c r="Q143" s="20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</row>
    <row r="144" spans="1:70" ht="15">
      <c r="A144" s="30" t="s">
        <v>168</v>
      </c>
      <c r="B144" s="46" t="s">
        <v>158</v>
      </c>
      <c r="C144" s="42">
        <v>16881</v>
      </c>
      <c r="D144" s="65"/>
      <c r="E144" s="47"/>
      <c r="F144" s="47"/>
      <c r="G144" s="66"/>
      <c r="H144" s="68"/>
      <c r="I144" s="68"/>
      <c r="J144" s="67"/>
      <c r="K144" s="67"/>
      <c r="L144" s="67"/>
      <c r="M144" s="20"/>
      <c r="N144" s="9" t="s">
        <v>206</v>
      </c>
      <c r="O144" s="9"/>
      <c r="P144" s="9"/>
      <c r="Q144" s="9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</row>
    <row r="145" spans="1:70" ht="15">
      <c r="A145" s="30"/>
      <c r="B145" s="46" t="s">
        <v>94</v>
      </c>
      <c r="C145" s="42">
        <v>4973</v>
      </c>
      <c r="D145" s="65"/>
      <c r="E145" s="47"/>
      <c r="F145" s="47"/>
      <c r="G145" s="66"/>
      <c r="H145" s="46" t="s">
        <v>94</v>
      </c>
      <c r="I145" s="43">
        <v>1415</v>
      </c>
      <c r="J145" s="67"/>
      <c r="K145" s="67"/>
      <c r="L145" s="67"/>
      <c r="M145" s="20"/>
      <c r="N145" s="114" t="s">
        <v>196</v>
      </c>
      <c r="O145" s="114"/>
      <c r="P145" s="9"/>
      <c r="Q145" s="9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</row>
    <row r="146" spans="1:70" ht="15">
      <c r="A146" s="31"/>
      <c r="B146" s="46"/>
      <c r="C146" s="42"/>
      <c r="D146" s="65"/>
      <c r="E146" s="47"/>
      <c r="F146" s="47"/>
      <c r="G146" s="66"/>
      <c r="H146" s="46" t="s">
        <v>119</v>
      </c>
      <c r="I146" s="43">
        <v>19</v>
      </c>
      <c r="J146" s="68"/>
      <c r="K146" s="46" t="s">
        <v>119</v>
      </c>
      <c r="L146" s="43">
        <v>1407.84</v>
      </c>
      <c r="M146" s="20"/>
      <c r="N146" s="9" t="s">
        <v>197</v>
      </c>
      <c r="O146" s="9" t="s">
        <v>198</v>
      </c>
      <c r="P146" s="9" t="s">
        <v>199</v>
      </c>
      <c r="Q146" s="9" t="s">
        <v>200</v>
      </c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</row>
    <row r="147" spans="1:70" ht="15">
      <c r="A147" s="30"/>
      <c r="B147" s="46"/>
      <c r="C147" s="42"/>
      <c r="D147" s="65"/>
      <c r="E147" s="47"/>
      <c r="F147" s="47"/>
      <c r="G147" s="66"/>
      <c r="H147" s="46"/>
      <c r="I147" s="43"/>
      <c r="J147" s="68"/>
      <c r="K147" s="46" t="s">
        <v>160</v>
      </c>
      <c r="L147" s="43">
        <v>1164.3</v>
      </c>
      <c r="M147" s="20"/>
      <c r="N147" s="115">
        <f>SUM(C118)</f>
        <v>36576</v>
      </c>
      <c r="O147" s="115">
        <f>SUM(F118)</f>
        <v>10756</v>
      </c>
      <c r="P147" s="115">
        <f>SUM(I118)</f>
        <v>7325</v>
      </c>
      <c r="Q147" s="115">
        <f>SUM(L118)</f>
        <v>3044.5</v>
      </c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</row>
    <row r="148" spans="1:70" ht="15">
      <c r="A148" s="30"/>
      <c r="B148" s="44" t="s">
        <v>131</v>
      </c>
      <c r="C148" s="64">
        <f>SUM(C142:C147)</f>
        <v>46782</v>
      </c>
      <c r="D148" s="65"/>
      <c r="E148" s="44" t="s">
        <v>131</v>
      </c>
      <c r="F148" s="64">
        <f>SUM(F142:F147)</f>
        <v>0</v>
      </c>
      <c r="G148" s="66"/>
      <c r="H148" s="44" t="s">
        <v>131</v>
      </c>
      <c r="I148" s="64">
        <f>SUM(I142:I147)</f>
        <v>2741</v>
      </c>
      <c r="J148" s="66"/>
      <c r="K148" s="44" t="s">
        <v>131</v>
      </c>
      <c r="L148" s="64">
        <f>SUM(L142:L147)</f>
        <v>2572.14</v>
      </c>
      <c r="M148" s="20"/>
      <c r="N148" s="20" t="s">
        <v>202</v>
      </c>
      <c r="O148" s="20"/>
      <c r="P148" s="20"/>
      <c r="Q148" s="20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</row>
    <row r="149" spans="1:70" ht="15">
      <c r="A149" s="30"/>
      <c r="B149" s="41"/>
      <c r="C149" s="40"/>
      <c r="D149" s="38"/>
      <c r="E149" s="41"/>
      <c r="F149" s="40"/>
      <c r="G149" s="34"/>
      <c r="H149" s="41"/>
      <c r="I149" s="40"/>
      <c r="J149" s="34"/>
      <c r="K149" s="41"/>
      <c r="L149" s="40"/>
      <c r="M149" s="20"/>
      <c r="N149" s="113">
        <f>SUM(C122+C131+C140+C148)</f>
        <v>158140</v>
      </c>
      <c r="O149" s="113">
        <f>SUM(F122+F131+F140+F148)</f>
        <v>0</v>
      </c>
      <c r="P149" s="113">
        <f>SUM(I122+I131+I140+I148)</f>
        <v>13099</v>
      </c>
      <c r="Q149" s="113">
        <f>SUM(L122+L131+L140+L148)</f>
        <v>14335.16</v>
      </c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</row>
    <row r="150" spans="1:70" ht="22.5">
      <c r="A150" s="30"/>
      <c r="B150" s="81" t="s">
        <v>77</v>
      </c>
      <c r="C150" s="82">
        <v>6257</v>
      </c>
      <c r="D150" s="65"/>
      <c r="E150" s="44"/>
      <c r="F150" s="45"/>
      <c r="G150" s="66"/>
      <c r="H150" s="68"/>
      <c r="I150" s="68"/>
      <c r="J150" s="67"/>
      <c r="K150" s="84" t="s">
        <v>77</v>
      </c>
      <c r="L150" s="85">
        <v>4366.21</v>
      </c>
      <c r="M150" s="20"/>
      <c r="N150" s="20"/>
      <c r="O150" s="20"/>
      <c r="P150" s="20"/>
      <c r="Q150" s="20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</row>
    <row r="151" spans="1:72" ht="15">
      <c r="A151" s="71" t="s">
        <v>226</v>
      </c>
      <c r="B151" s="46" t="s">
        <v>23</v>
      </c>
      <c r="C151" s="42">
        <v>3338</v>
      </c>
      <c r="D151" s="65"/>
      <c r="E151" s="47"/>
      <c r="F151" s="47"/>
      <c r="G151" s="66"/>
      <c r="H151" s="67"/>
      <c r="I151" s="67"/>
      <c r="J151" s="67"/>
      <c r="K151" s="67"/>
      <c r="L151" s="67"/>
      <c r="M151" s="20">
        <v>29</v>
      </c>
      <c r="N151" s="20"/>
      <c r="O151" s="20"/>
      <c r="P151" s="20"/>
      <c r="Q151" s="20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</row>
    <row r="152" spans="1:30" ht="15">
      <c r="A152" s="30" t="s">
        <v>164</v>
      </c>
      <c r="B152" s="46" t="s">
        <v>143</v>
      </c>
      <c r="C152" s="42">
        <v>2475</v>
      </c>
      <c r="D152" s="65"/>
      <c r="E152" s="53"/>
      <c r="F152" s="53"/>
      <c r="G152" s="66"/>
      <c r="H152" s="68"/>
      <c r="I152" s="68"/>
      <c r="J152" s="66"/>
      <c r="K152" s="66"/>
      <c r="L152" s="67"/>
      <c r="M152" s="9"/>
      <c r="N152" s="20"/>
      <c r="O152" s="20"/>
      <c r="P152" s="20"/>
      <c r="Q152" s="20"/>
      <c r="R152" s="2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4" ht="15">
      <c r="A153" s="30"/>
      <c r="B153" s="46" t="s">
        <v>9</v>
      </c>
      <c r="C153" s="42">
        <v>954</v>
      </c>
      <c r="D153" s="65"/>
      <c r="E153" s="47"/>
      <c r="F153" s="47"/>
      <c r="G153" s="66"/>
      <c r="H153" s="46" t="s">
        <v>9</v>
      </c>
      <c r="I153" s="43">
        <v>206</v>
      </c>
      <c r="J153" s="68"/>
      <c r="K153" s="68"/>
      <c r="L153" s="67"/>
      <c r="M153" s="9"/>
      <c r="N153" s="20"/>
      <c r="O153" s="20"/>
      <c r="P153" s="20"/>
      <c r="Q153" s="20"/>
      <c r="R153" s="2"/>
      <c r="S153" s="2"/>
      <c r="T153" s="2"/>
      <c r="U153" s="2"/>
      <c r="V153" s="2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</row>
    <row r="154" spans="1:32" ht="22.5">
      <c r="A154" s="30"/>
      <c r="B154" s="46" t="s">
        <v>192</v>
      </c>
      <c r="C154" s="42">
        <v>13983</v>
      </c>
      <c r="D154" s="65"/>
      <c r="E154" s="44"/>
      <c r="F154" s="45"/>
      <c r="G154" s="66"/>
      <c r="H154" s="46" t="s">
        <v>120</v>
      </c>
      <c r="I154" s="43">
        <v>2117</v>
      </c>
      <c r="J154" s="66"/>
      <c r="K154" s="46" t="s">
        <v>120</v>
      </c>
      <c r="L154" s="67">
        <v>4185.75</v>
      </c>
      <c r="M154" s="9">
        <v>29</v>
      </c>
      <c r="N154" s="20"/>
      <c r="O154" s="20"/>
      <c r="P154" s="20"/>
      <c r="Q154" s="20"/>
      <c r="R154" s="2"/>
      <c r="S154" s="2"/>
      <c r="T154" s="2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</row>
    <row r="155" spans="1:34" ht="15">
      <c r="A155" s="30"/>
      <c r="B155" s="46" t="s">
        <v>5</v>
      </c>
      <c r="C155" s="42">
        <v>529</v>
      </c>
      <c r="D155" s="65"/>
      <c r="E155" s="53"/>
      <c r="F155" s="53"/>
      <c r="G155" s="66"/>
      <c r="H155" s="46" t="s">
        <v>116</v>
      </c>
      <c r="I155" s="43">
        <v>276</v>
      </c>
      <c r="J155" s="66"/>
      <c r="K155" s="66"/>
      <c r="L155" s="67"/>
      <c r="M155" s="9">
        <v>29</v>
      </c>
      <c r="N155" s="20"/>
      <c r="O155" s="20"/>
      <c r="P155" s="20"/>
      <c r="Q155" s="20"/>
      <c r="R155" s="2"/>
      <c r="S155" s="2"/>
      <c r="T155" s="2"/>
      <c r="U155" s="2"/>
      <c r="V155" s="2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</row>
    <row r="156" spans="1:34" ht="15">
      <c r="A156" s="30"/>
      <c r="B156" s="46" t="s">
        <v>78</v>
      </c>
      <c r="C156" s="42">
        <v>1335</v>
      </c>
      <c r="D156" s="65"/>
      <c r="E156" s="47"/>
      <c r="F156" s="47"/>
      <c r="G156" s="66"/>
      <c r="H156" s="67"/>
      <c r="I156" s="67"/>
      <c r="J156" s="67"/>
      <c r="K156" s="46" t="s">
        <v>78</v>
      </c>
      <c r="L156" s="43">
        <v>380.33</v>
      </c>
      <c r="M156" s="9">
        <v>29</v>
      </c>
      <c r="N156" s="20"/>
      <c r="O156" s="20"/>
      <c r="P156" s="20"/>
      <c r="Q156" s="20"/>
      <c r="R156" s="2"/>
      <c r="S156" s="2"/>
      <c r="T156" s="2"/>
      <c r="U156" s="2"/>
      <c r="V156" s="2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</row>
    <row r="157" spans="1:70" ht="15">
      <c r="A157" s="30"/>
      <c r="B157" s="81" t="s">
        <v>79</v>
      </c>
      <c r="C157" s="82">
        <v>3101</v>
      </c>
      <c r="D157" s="65"/>
      <c r="E157" s="47"/>
      <c r="F157" s="47"/>
      <c r="G157" s="66"/>
      <c r="H157" s="81" t="s">
        <v>79</v>
      </c>
      <c r="I157" s="83">
        <v>47</v>
      </c>
      <c r="J157" s="67"/>
      <c r="K157" s="81" t="s">
        <v>79</v>
      </c>
      <c r="L157" s="83">
        <v>706</v>
      </c>
      <c r="M157" s="20">
        <v>29</v>
      </c>
      <c r="N157" s="20"/>
      <c r="O157" s="20"/>
      <c r="P157" s="20"/>
      <c r="Q157" s="20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</row>
    <row r="158" spans="1:70" ht="15">
      <c r="A158" s="30"/>
      <c r="B158" s="46" t="s">
        <v>80</v>
      </c>
      <c r="C158" s="42">
        <v>864</v>
      </c>
      <c r="D158" s="65"/>
      <c r="E158" s="47"/>
      <c r="F158" s="47"/>
      <c r="G158" s="66"/>
      <c r="H158" s="67"/>
      <c r="I158" s="67"/>
      <c r="J158" s="67"/>
      <c r="K158" s="46" t="s">
        <v>80</v>
      </c>
      <c r="L158" s="43">
        <v>395</v>
      </c>
      <c r="M158" s="20">
        <v>29</v>
      </c>
      <c r="N158" s="20"/>
      <c r="O158" s="20"/>
      <c r="P158" s="20"/>
      <c r="Q158" s="20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</row>
    <row r="159" spans="1:70" ht="15">
      <c r="A159" s="30"/>
      <c r="B159" s="46" t="s">
        <v>81</v>
      </c>
      <c r="C159" s="42">
        <v>810</v>
      </c>
      <c r="D159" s="65"/>
      <c r="E159" s="47"/>
      <c r="F159" s="47"/>
      <c r="G159" s="66"/>
      <c r="H159" s="67"/>
      <c r="I159" s="67"/>
      <c r="J159" s="67"/>
      <c r="K159" s="67"/>
      <c r="L159" s="67"/>
      <c r="M159" s="20">
        <v>29</v>
      </c>
      <c r="N159" s="20"/>
      <c r="O159" s="20"/>
      <c r="P159" s="20"/>
      <c r="Q159" s="20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</row>
    <row r="160" spans="1:70" ht="15">
      <c r="A160" s="31"/>
      <c r="B160" s="46" t="s">
        <v>82</v>
      </c>
      <c r="C160" s="42">
        <v>902</v>
      </c>
      <c r="D160" s="65"/>
      <c r="E160" s="47"/>
      <c r="F160" s="47"/>
      <c r="G160" s="66"/>
      <c r="H160" s="67"/>
      <c r="I160" s="67"/>
      <c r="J160" s="67"/>
      <c r="K160" s="67"/>
      <c r="L160" s="67"/>
      <c r="M160" s="20">
        <v>29</v>
      </c>
      <c r="N160" s="20"/>
      <c r="O160" s="20"/>
      <c r="P160" s="20"/>
      <c r="Q160" s="20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</row>
    <row r="161" spans="1:70" ht="15">
      <c r="A161" s="30"/>
      <c r="B161" s="81" t="s">
        <v>76</v>
      </c>
      <c r="C161" s="82">
        <v>796</v>
      </c>
      <c r="D161" s="7"/>
      <c r="E161" s="17"/>
      <c r="F161" s="17"/>
      <c r="G161" s="10"/>
      <c r="H161" s="19"/>
      <c r="I161" s="19"/>
      <c r="J161" s="19"/>
      <c r="K161" s="81" t="s">
        <v>76</v>
      </c>
      <c r="L161" s="83">
        <v>80</v>
      </c>
      <c r="M161" s="20">
        <v>29</v>
      </c>
      <c r="N161" s="20"/>
      <c r="O161" s="20"/>
      <c r="P161" s="20"/>
      <c r="Q161" s="20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</row>
    <row r="162" spans="1:70" ht="15">
      <c r="A162" s="30"/>
      <c r="B162" s="15" t="s">
        <v>131</v>
      </c>
      <c r="C162" s="14">
        <f>SUM(C150:C161)</f>
        <v>35344</v>
      </c>
      <c r="D162" s="7"/>
      <c r="E162" s="15" t="s">
        <v>131</v>
      </c>
      <c r="F162" s="14">
        <f>SUM(F150:F161)</f>
        <v>0</v>
      </c>
      <c r="G162" s="10"/>
      <c r="H162" s="15" t="s">
        <v>131</v>
      </c>
      <c r="I162" s="14">
        <f>SUM(I150:I161)</f>
        <v>2646</v>
      </c>
      <c r="J162" s="10"/>
      <c r="K162" s="15" t="s">
        <v>131</v>
      </c>
      <c r="L162" s="14">
        <f>SUM(L150:L161)</f>
        <v>10113.289999999999</v>
      </c>
      <c r="M162" s="20">
        <v>29</v>
      </c>
      <c r="N162" s="20"/>
      <c r="O162" s="20"/>
      <c r="P162" s="20"/>
      <c r="Q162" s="20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</row>
    <row r="163" spans="1:34" s="1" customFormat="1" ht="15">
      <c r="A163" s="30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16"/>
      <c r="N163" s="120"/>
      <c r="O163" s="120"/>
      <c r="P163" s="120"/>
      <c r="Q163" s="120"/>
      <c r="R163" s="4"/>
      <c r="S163" s="4"/>
      <c r="T163" s="4"/>
      <c r="U163" s="4"/>
      <c r="V163" s="4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</row>
    <row r="164" spans="1:12" ht="22.5">
      <c r="A164" s="30"/>
      <c r="B164" s="81" t="s">
        <v>145</v>
      </c>
      <c r="C164" s="82">
        <v>3276</v>
      </c>
      <c r="D164" s="7"/>
      <c r="E164" s="17"/>
      <c r="F164" s="17"/>
      <c r="G164" s="10"/>
      <c r="H164" s="81" t="s">
        <v>46</v>
      </c>
      <c r="I164" s="83">
        <v>10</v>
      </c>
      <c r="J164" s="68"/>
      <c r="K164" s="81" t="s">
        <v>46</v>
      </c>
      <c r="L164" s="83">
        <v>626.46</v>
      </c>
    </row>
    <row r="165" spans="1:13" ht="14.25">
      <c r="A165" s="30"/>
      <c r="B165" s="81" t="s">
        <v>50</v>
      </c>
      <c r="C165" s="82">
        <v>3968</v>
      </c>
      <c r="D165" s="7"/>
      <c r="E165" s="17"/>
      <c r="F165" s="17"/>
      <c r="G165" s="10"/>
      <c r="H165" s="68"/>
      <c r="I165" s="68"/>
      <c r="J165" s="68"/>
      <c r="K165" s="81" t="s">
        <v>50</v>
      </c>
      <c r="L165" s="83">
        <v>1708.2</v>
      </c>
      <c r="M165" s="18">
        <v>29</v>
      </c>
    </row>
    <row r="166" spans="1:12" ht="26.25" customHeight="1">
      <c r="A166" s="71" t="s">
        <v>227</v>
      </c>
      <c r="B166" s="81" t="s">
        <v>61</v>
      </c>
      <c r="C166" s="82">
        <v>1247</v>
      </c>
      <c r="D166" s="7"/>
      <c r="E166" s="17"/>
      <c r="F166" s="17"/>
      <c r="G166" s="10"/>
      <c r="H166" s="67"/>
      <c r="I166" s="67"/>
      <c r="J166" s="67"/>
      <c r="K166" s="81" t="s">
        <v>61</v>
      </c>
      <c r="L166" s="83">
        <v>391.7</v>
      </c>
    </row>
    <row r="167" spans="1:70" ht="17.25" customHeight="1">
      <c r="A167" s="30" t="s">
        <v>165</v>
      </c>
      <c r="B167" s="81" t="s">
        <v>63</v>
      </c>
      <c r="C167" s="82">
        <v>1853</v>
      </c>
      <c r="D167" s="7"/>
      <c r="E167" s="17"/>
      <c r="F167" s="17"/>
      <c r="G167" s="10"/>
      <c r="H167" s="67"/>
      <c r="I167" s="67"/>
      <c r="J167" s="67"/>
      <c r="K167" s="81" t="s">
        <v>123</v>
      </c>
      <c r="L167" s="83">
        <v>535.82</v>
      </c>
      <c r="M167" s="9"/>
      <c r="N167" s="20"/>
      <c r="O167" s="20"/>
      <c r="P167" s="20"/>
      <c r="Q167" s="20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</row>
    <row r="168" spans="1:70" ht="15">
      <c r="A168" s="30"/>
      <c r="B168" s="87" t="s">
        <v>146</v>
      </c>
      <c r="C168" s="88">
        <v>0</v>
      </c>
      <c r="D168" s="7"/>
      <c r="E168" s="17"/>
      <c r="F168" s="17"/>
      <c r="G168" s="10"/>
      <c r="H168" s="87" t="s">
        <v>12</v>
      </c>
      <c r="I168" s="89">
        <v>0</v>
      </c>
      <c r="J168" s="79"/>
      <c r="K168" s="87" t="s">
        <v>12</v>
      </c>
      <c r="L168" s="89">
        <v>0</v>
      </c>
      <c r="M168" s="9"/>
      <c r="N168" s="20"/>
      <c r="O168" s="20"/>
      <c r="P168" s="20"/>
      <c r="Q168" s="20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</row>
    <row r="169" spans="1:32" ht="15">
      <c r="A169" s="30"/>
      <c r="B169" s="81" t="s">
        <v>54</v>
      </c>
      <c r="C169" s="82">
        <v>6964</v>
      </c>
      <c r="D169" s="7"/>
      <c r="E169" s="17"/>
      <c r="F169" s="17"/>
      <c r="G169" s="10"/>
      <c r="H169" s="81" t="s">
        <v>54</v>
      </c>
      <c r="I169" s="83">
        <v>673</v>
      </c>
      <c r="J169" s="68"/>
      <c r="K169" s="86" t="s">
        <v>54</v>
      </c>
      <c r="L169" s="86">
        <v>5094.84</v>
      </c>
      <c r="M169" s="9">
        <v>29</v>
      </c>
      <c r="N169" s="20"/>
      <c r="O169" s="20"/>
      <c r="P169" s="20"/>
      <c r="Q169" s="20"/>
      <c r="R169" s="2"/>
      <c r="S169" s="2"/>
      <c r="T169" s="2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</row>
    <row r="170" spans="1:12" ht="14.25">
      <c r="A170" s="30"/>
      <c r="B170" s="81" t="s">
        <v>25</v>
      </c>
      <c r="C170" s="82">
        <v>5111</v>
      </c>
      <c r="D170" s="7"/>
      <c r="E170" s="17"/>
      <c r="F170" s="17"/>
      <c r="G170" s="10"/>
      <c r="H170" s="81" t="s">
        <v>25</v>
      </c>
      <c r="I170" s="83">
        <v>22</v>
      </c>
      <c r="J170" s="67"/>
      <c r="K170" s="67"/>
      <c r="L170" s="67"/>
    </row>
    <row r="171" spans="1:30" ht="15">
      <c r="A171" s="30"/>
      <c r="B171" s="81" t="s">
        <v>45</v>
      </c>
      <c r="C171" s="82">
        <v>1376</v>
      </c>
      <c r="D171" s="7"/>
      <c r="E171" s="17"/>
      <c r="F171" s="17"/>
      <c r="G171" s="10"/>
      <c r="H171" s="68"/>
      <c r="I171" s="68"/>
      <c r="J171" s="68"/>
      <c r="K171" s="68"/>
      <c r="L171" s="68"/>
      <c r="M171" s="9"/>
      <c r="N171" s="20"/>
      <c r="O171" s="20"/>
      <c r="P171" s="20"/>
      <c r="Q171" s="20"/>
      <c r="R171" s="2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</row>
    <row r="172" spans="1:13" ht="17.25" customHeight="1">
      <c r="A172" s="30"/>
      <c r="B172" s="81" t="s">
        <v>67</v>
      </c>
      <c r="C172" s="82">
        <v>1446</v>
      </c>
      <c r="D172" s="7"/>
      <c r="E172" s="17"/>
      <c r="F172" s="17"/>
      <c r="G172" s="10"/>
      <c r="H172" s="67"/>
      <c r="I172" s="67"/>
      <c r="J172" s="67"/>
      <c r="K172" s="68"/>
      <c r="L172" s="68"/>
      <c r="M172" s="18">
        <v>29</v>
      </c>
    </row>
    <row r="173" spans="1:70" ht="15">
      <c r="A173" s="31"/>
      <c r="B173" s="81" t="s">
        <v>49</v>
      </c>
      <c r="C173" s="82">
        <v>1022</v>
      </c>
      <c r="D173" s="7"/>
      <c r="E173" s="17"/>
      <c r="F173" s="17"/>
      <c r="G173" s="10"/>
      <c r="H173" s="68"/>
      <c r="I173" s="68"/>
      <c r="J173" s="68"/>
      <c r="K173" s="68"/>
      <c r="L173" s="68"/>
      <c r="M173" s="9">
        <v>29</v>
      </c>
      <c r="N173" s="20"/>
      <c r="O173" s="20"/>
      <c r="P173" s="20"/>
      <c r="Q173" s="20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</row>
    <row r="174" spans="1:12" ht="14.25">
      <c r="A174" s="31"/>
      <c r="B174" s="11"/>
      <c r="C174" s="13"/>
      <c r="D174" s="7"/>
      <c r="E174" s="17"/>
      <c r="F174" s="17"/>
      <c r="G174" s="10"/>
      <c r="H174" s="68"/>
      <c r="I174" s="68"/>
      <c r="J174" s="68"/>
      <c r="K174" s="81" t="s">
        <v>126</v>
      </c>
      <c r="L174" s="83">
        <v>493.45</v>
      </c>
    </row>
    <row r="175" spans="1:12" ht="14.25">
      <c r="A175" s="30"/>
      <c r="B175" s="15" t="s">
        <v>131</v>
      </c>
      <c r="C175" s="14">
        <f>SUM(C164:C174)</f>
        <v>26263</v>
      </c>
      <c r="D175" s="7"/>
      <c r="E175" s="15" t="s">
        <v>131</v>
      </c>
      <c r="F175" s="14">
        <f>SUM(F164:F174)</f>
        <v>0</v>
      </c>
      <c r="G175" s="10"/>
      <c r="H175" s="44" t="s">
        <v>131</v>
      </c>
      <c r="I175" s="64">
        <f>SUM(I164:I174)</f>
        <v>705</v>
      </c>
      <c r="J175" s="66"/>
      <c r="K175" s="44" t="s">
        <v>131</v>
      </c>
      <c r="L175" s="64">
        <f>SUM(L164:L174)</f>
        <v>8850.470000000001</v>
      </c>
    </row>
    <row r="176" spans="1:34" s="1" customFormat="1" ht="15">
      <c r="A176" s="30"/>
      <c r="B176" s="41"/>
      <c r="C176" s="40"/>
      <c r="D176" s="38"/>
      <c r="E176" s="41"/>
      <c r="F176" s="40"/>
      <c r="G176" s="34"/>
      <c r="H176" s="41"/>
      <c r="I176" s="40"/>
      <c r="J176" s="34"/>
      <c r="K176" s="41"/>
      <c r="L176" s="40"/>
      <c r="M176" s="16"/>
      <c r="N176" s="20"/>
      <c r="O176" s="20"/>
      <c r="P176" s="20"/>
      <c r="Q176" s="20"/>
      <c r="R176" s="4"/>
      <c r="S176" s="4"/>
      <c r="T176" s="4"/>
      <c r="U176" s="4"/>
      <c r="V176" s="4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</row>
    <row r="177" spans="1:34" s="1" customFormat="1" ht="22.5">
      <c r="A177" s="71" t="s">
        <v>228</v>
      </c>
      <c r="B177" s="11" t="s">
        <v>141</v>
      </c>
      <c r="C177" s="42">
        <v>55825</v>
      </c>
      <c r="D177" s="7"/>
      <c r="E177" s="17"/>
      <c r="F177" s="17"/>
      <c r="G177" s="10"/>
      <c r="H177" s="12" t="s">
        <v>141</v>
      </c>
      <c r="I177" s="43">
        <v>11886</v>
      </c>
      <c r="J177" s="19"/>
      <c r="K177" s="67" t="s">
        <v>62</v>
      </c>
      <c r="L177" s="67">
        <v>2241.11</v>
      </c>
      <c r="M177" s="16"/>
      <c r="N177" s="9" t="s">
        <v>133</v>
      </c>
      <c r="O177" s="9"/>
      <c r="P177" s="9"/>
      <c r="Q177" s="9"/>
      <c r="R177" s="6"/>
      <c r="S177" s="4"/>
      <c r="T177" s="4"/>
      <c r="U177" s="4"/>
      <c r="V177" s="4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</row>
    <row r="178" spans="1:32" ht="15">
      <c r="A178" s="31" t="s">
        <v>164</v>
      </c>
      <c r="B178" s="46" t="s">
        <v>64</v>
      </c>
      <c r="C178" s="42">
        <v>6328</v>
      </c>
      <c r="D178" s="7"/>
      <c r="E178" s="17"/>
      <c r="F178" s="17"/>
      <c r="G178" s="10"/>
      <c r="H178" s="19"/>
      <c r="I178" s="19"/>
      <c r="J178" s="19"/>
      <c r="K178" s="46" t="s">
        <v>64</v>
      </c>
      <c r="L178" s="43">
        <v>983.8</v>
      </c>
      <c r="M178" s="9"/>
      <c r="N178" s="114" t="s">
        <v>196</v>
      </c>
      <c r="O178" s="114"/>
      <c r="P178" s="9"/>
      <c r="Q178" s="9"/>
      <c r="R178" s="6"/>
      <c r="S178" s="2"/>
      <c r="T178" s="2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</row>
    <row r="179" spans="1:70" ht="15">
      <c r="A179" s="31"/>
      <c r="B179" s="68" t="s">
        <v>147</v>
      </c>
      <c r="C179" s="68">
        <v>1608</v>
      </c>
      <c r="D179" s="51"/>
      <c r="E179" s="51"/>
      <c r="F179" s="51"/>
      <c r="G179" s="51"/>
      <c r="H179" s="51"/>
      <c r="I179" s="51"/>
      <c r="J179" s="51"/>
      <c r="K179" s="46" t="s">
        <v>124</v>
      </c>
      <c r="L179" s="43">
        <v>288.74</v>
      </c>
      <c r="M179" s="9"/>
      <c r="N179" s="9" t="s">
        <v>197</v>
      </c>
      <c r="O179" s="9" t="s">
        <v>198</v>
      </c>
      <c r="P179" s="9" t="s">
        <v>199</v>
      </c>
      <c r="Q179" s="9" t="s">
        <v>200</v>
      </c>
      <c r="R179" s="6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</row>
    <row r="180" spans="1:18" ht="14.25">
      <c r="A180" s="63"/>
      <c r="B180" s="15" t="s">
        <v>131</v>
      </c>
      <c r="C180" s="14">
        <f>SUM(C177:C179)</f>
        <v>63761</v>
      </c>
      <c r="D180" s="7"/>
      <c r="E180" s="15" t="s">
        <v>131</v>
      </c>
      <c r="F180" s="14">
        <f>SUM(F177:F179)</f>
        <v>0</v>
      </c>
      <c r="G180" s="10"/>
      <c r="H180" s="15" t="s">
        <v>131</v>
      </c>
      <c r="I180" s="14">
        <f>SUM(I177:I179)</f>
        <v>11886</v>
      </c>
      <c r="J180" s="10"/>
      <c r="K180" s="15" t="s">
        <v>131</v>
      </c>
      <c r="L180" s="14">
        <f>SUM(L177:L179)</f>
        <v>3513.6499999999996</v>
      </c>
      <c r="N180" s="115">
        <f>SUM(C150+C157+C161+C175)</f>
        <v>36417</v>
      </c>
      <c r="O180" s="115">
        <f>SUM(F162+F175)</f>
        <v>0</v>
      </c>
      <c r="P180" s="115">
        <f>SUM(I157+I175)</f>
        <v>752</v>
      </c>
      <c r="Q180" s="115">
        <f>SUM(L150+L157+L161+L175)</f>
        <v>14002.68</v>
      </c>
      <c r="R180" s="6"/>
    </row>
    <row r="181" spans="1:34" s="1" customFormat="1" ht="15">
      <c r="A181" s="31"/>
      <c r="B181" s="41"/>
      <c r="C181" s="40"/>
      <c r="D181" s="38"/>
      <c r="E181" s="41"/>
      <c r="F181" s="40"/>
      <c r="G181" s="34"/>
      <c r="H181" s="41"/>
      <c r="I181" s="40"/>
      <c r="J181" s="34"/>
      <c r="K181" s="41"/>
      <c r="L181" s="40"/>
      <c r="M181" s="16"/>
      <c r="N181" s="20" t="s">
        <v>202</v>
      </c>
      <c r="O181" s="20"/>
      <c r="P181" s="20"/>
      <c r="Q181" s="20"/>
      <c r="R181" s="6"/>
      <c r="S181" s="4"/>
      <c r="T181" s="4"/>
      <c r="U181" s="4"/>
      <c r="V181" s="4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</row>
    <row r="182" spans="2:70" ht="15">
      <c r="B182" s="55"/>
      <c r="C182" s="21"/>
      <c r="D182" s="22"/>
      <c r="E182" s="23"/>
      <c r="F182" s="23"/>
      <c r="G182" s="24"/>
      <c r="J182" s="56"/>
      <c r="M182" s="20"/>
      <c r="N182" s="113">
        <f>SUM(C151+C152+C153+C154+C155+C156+C158+C159+C160+C177+C178+C179)</f>
        <v>88951</v>
      </c>
      <c r="O182" s="113">
        <f>SUM(F175)</f>
        <v>0</v>
      </c>
      <c r="P182" s="113">
        <f>SUM(I153+I154+I155+I177)</f>
        <v>14485</v>
      </c>
      <c r="Q182" s="113">
        <f>SUM(L154+L156+L158+L180)</f>
        <v>8474.73</v>
      </c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</row>
    <row r="183" spans="2:17" ht="14.25">
      <c r="B183" s="26" t="s">
        <v>132</v>
      </c>
      <c r="C183" s="27">
        <f>SUM(C14+C21+C34+C44+C58+C64+C68+C7+C76+C86+C101+C107+C118+C122+C131+C140+C148+C162+C175+C180)</f>
        <v>574188</v>
      </c>
      <c r="D183" s="21"/>
      <c r="E183" s="26" t="s">
        <v>132</v>
      </c>
      <c r="F183" s="27">
        <f>SUM(F14+F21+F34+F44+F58+F64+F68+F7+F76+F86+F101+F107+F118+F122+F131+F140+F148+F162+F175+F180)</f>
        <v>30724.26</v>
      </c>
      <c r="G183" s="28"/>
      <c r="H183" s="26" t="s">
        <v>132</v>
      </c>
      <c r="I183" s="27">
        <f>SUM(I14+I21+I34+I44+I58+I64+I68+I7+I76+I86+I101+I107+I118+I122+I131+I140+I148+I162+I175+I180)</f>
        <v>57576</v>
      </c>
      <c r="J183" s="56"/>
      <c r="K183" s="26" t="s">
        <v>132</v>
      </c>
      <c r="L183" s="27">
        <f>SUM(L14+L21+L34+L44+L58+L64+L68+L7+L76+L86+L101+L107+L118+L122+L131+L140+L148+L162+L175+L180)</f>
        <v>92309.08999999998</v>
      </c>
      <c r="N183" s="121">
        <f>SUM(N13+N15+N63+N65+N107+N109+N147+N149+N180+N182)</f>
        <v>574188</v>
      </c>
      <c r="O183" s="121">
        <f>SUM(O13+O15+O63+O65+O107+O109+O147+O149+O180+O182)</f>
        <v>30724.26</v>
      </c>
      <c r="P183" s="121">
        <f>SUM(P13+P15+P63+P65+P107+P109+P147+P149+P180+P182)</f>
        <v>57576</v>
      </c>
      <c r="Q183" s="121">
        <f>SUM(Q13+Q15+Q63+Q65+Q107+Q109+Q147+Q149+Q180+Q182)</f>
        <v>92309.09000000001</v>
      </c>
    </row>
    <row r="184" spans="2:12" ht="14.25">
      <c r="B184" s="26"/>
      <c r="C184" s="27"/>
      <c r="D184" s="21"/>
      <c r="E184" s="29"/>
      <c r="F184" s="29"/>
      <c r="G184" s="28"/>
      <c r="J184" s="56"/>
      <c r="K184" s="56"/>
      <c r="L184" s="56"/>
    </row>
    <row r="185" spans="2:12" ht="14.25">
      <c r="B185" s="48">
        <v>585498.65</v>
      </c>
      <c r="F185" s="48">
        <v>30724.26</v>
      </c>
      <c r="I185" s="48">
        <v>57648</v>
      </c>
      <c r="L185" s="48">
        <v>93524.51</v>
      </c>
    </row>
    <row r="188" spans="1:17" ht="14.25">
      <c r="A188" s="109" t="s">
        <v>188</v>
      </c>
      <c r="B188" s="110"/>
      <c r="C188" s="93">
        <f>SUM(C6+C14+C21+C34+C44+C58+C64+C70+C71+C73+C74+C75+C80+C82+C85+C101+C103+C105+C118+C150+C157+C161+C175)</f>
        <v>247250</v>
      </c>
      <c r="D188" s="110"/>
      <c r="E188" s="110"/>
      <c r="F188" s="93">
        <f>SUM(F23+F111+F112)</f>
        <v>11958.619999999999</v>
      </c>
      <c r="G188" s="110"/>
      <c r="H188" s="110"/>
      <c r="I188" s="93">
        <f>SUM(I6+I23+I32+I60+I75+I80+I100+I103+I105+I109+I111+I112+I114+I115+I116+I157+I164+I168+I169+I170)</f>
        <v>20606</v>
      </c>
      <c r="J188" s="110"/>
      <c r="K188" s="110"/>
      <c r="L188" s="93">
        <f>SUM(L6+L9+L10+L11+L12+L13+L16+L17+L18+L19+L20+L24+L25+L32+L33+L39+L40+L43+L46+L47+L49+L52+L53+L54+L55+L60+L70+L71+L75+L80+L82+L85+L97+L98+L103+L105+L109+L114+L115+L117+L150+L157+L161+L164+L165+L166+L167+L168+L169+L174)</f>
        <v>60666.22</v>
      </c>
      <c r="N188" s="121">
        <f>SUM(N13+N63+N107+N147+N180)</f>
        <v>247250</v>
      </c>
      <c r="O188" s="121">
        <f>SUM(O13+O63+O107+O147+O180)</f>
        <v>11958.619999999999</v>
      </c>
      <c r="P188" s="121">
        <f>SUM(P13+P63+P107+P147+P180)</f>
        <v>20606</v>
      </c>
      <c r="Q188" s="121">
        <f>SUM(Q13+Q63+Q107+Q147+Q180)</f>
        <v>60666.22</v>
      </c>
    </row>
    <row r="189" spans="1:19" ht="14.25">
      <c r="A189" s="25" t="s">
        <v>189</v>
      </c>
      <c r="C189" s="111">
        <f>SUM(C3+C4+C5+C66+C67+C72+C78+C79+C81+C83+C84+C104+C122+C131+C140+C148+C151+C152+C153+C154+C155+C156+C158+C159+C160+C180)</f>
        <v>326938</v>
      </c>
      <c r="D189" s="112"/>
      <c r="E189" s="112"/>
      <c r="F189" s="111">
        <f>SUM(F3+F4+F5+F66)</f>
        <v>18765.64</v>
      </c>
      <c r="G189" s="112"/>
      <c r="H189" s="112"/>
      <c r="I189" s="111">
        <f>SUM(I66+I67+I84+I104+I120+I121+I129+I133+I139+I142+I145+I146+I153+I154+I155+I177)</f>
        <v>36970</v>
      </c>
      <c r="J189" s="112"/>
      <c r="K189" s="112"/>
      <c r="L189" s="111">
        <f>SUM(L3+L83+L84+L99+L104+L106+L120+L121+L124+L125+L126+L128+L129+L130+L133+L136+L146+L147+L154+L156+L158+L177+L178+L179)</f>
        <v>31642.870000000003</v>
      </c>
      <c r="N189" s="121">
        <f>SUM(N15+N65+N109+N149+N182)</f>
        <v>326938</v>
      </c>
      <c r="O189" s="121">
        <f>SUM(O15+O65+O109+O149+O182)</f>
        <v>18765.64</v>
      </c>
      <c r="P189" s="121">
        <f>SUM(P15+P65+P109+P149+P182)</f>
        <v>36970</v>
      </c>
      <c r="Q189" s="121">
        <f>SUM(Q15+Q65+Q109+Q149+Q182)</f>
        <v>31642.87</v>
      </c>
      <c r="S189" s="18"/>
    </row>
    <row r="190" spans="1:12" ht="14.25">
      <c r="A190" s="25" t="s">
        <v>195</v>
      </c>
      <c r="C190" s="49">
        <f>SUM(C188:C189)</f>
        <v>574188</v>
      </c>
      <c r="F190" s="49">
        <f>SUM(F188:F189)</f>
        <v>30724.26</v>
      </c>
      <c r="I190" s="49">
        <f>SUM(I188:I189)</f>
        <v>57576</v>
      </c>
      <c r="L190" s="123">
        <f>SUM(L188:L189)</f>
        <v>92309.09</v>
      </c>
    </row>
    <row r="192" ht="14.25">
      <c r="B192" s="49" t="s">
        <v>190</v>
      </c>
    </row>
    <row r="193" spans="2:12" ht="14.25">
      <c r="B193" s="75" t="s">
        <v>52</v>
      </c>
      <c r="C193" s="76">
        <v>4223</v>
      </c>
      <c r="D193" s="65"/>
      <c r="E193" s="47"/>
      <c r="F193" s="47"/>
      <c r="G193" s="66"/>
      <c r="H193" s="68"/>
      <c r="I193" s="68"/>
      <c r="J193" s="68"/>
      <c r="K193" s="68"/>
      <c r="L193" s="68"/>
    </row>
    <row r="194" spans="2:12" ht="14.25">
      <c r="B194" s="94" t="s">
        <v>146</v>
      </c>
      <c r="C194" s="95">
        <v>4895.65</v>
      </c>
      <c r="D194" s="96"/>
      <c r="E194" s="97"/>
      <c r="F194" s="97"/>
      <c r="G194" s="98"/>
      <c r="H194" s="94" t="s">
        <v>12</v>
      </c>
      <c r="I194" s="99">
        <v>72</v>
      </c>
      <c r="J194" s="100"/>
      <c r="K194" s="94" t="s">
        <v>12</v>
      </c>
      <c r="L194" s="99">
        <v>1215.42</v>
      </c>
    </row>
    <row r="195" spans="1:70" ht="34.5" customHeight="1" thickBot="1">
      <c r="A195" s="124"/>
      <c r="B195" s="87" t="s">
        <v>230</v>
      </c>
      <c r="C195" s="82">
        <v>2192</v>
      </c>
      <c r="D195" s="65"/>
      <c r="E195" s="47"/>
      <c r="F195" s="47"/>
      <c r="G195" s="66"/>
      <c r="H195" s="68"/>
      <c r="I195" s="68"/>
      <c r="J195" s="67"/>
      <c r="K195" s="68"/>
      <c r="L195" s="68"/>
      <c r="M195" s="20">
        <v>21</v>
      </c>
      <c r="N195" s="20"/>
      <c r="O195" s="20"/>
      <c r="P195" s="20"/>
      <c r="Q195" s="20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</row>
    <row r="196" spans="2:12" ht="15" thickBot="1">
      <c r="B196" s="101" t="s">
        <v>193</v>
      </c>
      <c r="C196" s="102">
        <f>SUM(C193:C195)</f>
        <v>11310.65</v>
      </c>
      <c r="D196" s="103"/>
      <c r="E196" s="104"/>
      <c r="F196" s="102">
        <f>SUM(F193:F195)</f>
        <v>0</v>
      </c>
      <c r="G196" s="105"/>
      <c r="H196" s="106"/>
      <c r="I196" s="102">
        <f>SUM(I193:I195)</f>
        <v>72</v>
      </c>
      <c r="J196" s="107"/>
      <c r="K196" s="106"/>
      <c r="L196" s="102">
        <f>SUM(L193:L195)</f>
        <v>1215.42</v>
      </c>
    </row>
    <row r="198" spans="2:12" ht="14.25">
      <c r="B198" s="48" t="s">
        <v>194</v>
      </c>
      <c r="C198" s="92">
        <v>585498.65</v>
      </c>
      <c r="F198" s="48">
        <v>30724.26</v>
      </c>
      <c r="I198" s="48">
        <v>57648</v>
      </c>
      <c r="L198" s="48">
        <v>93524.51</v>
      </c>
    </row>
    <row r="199" spans="2:12" ht="14.25">
      <c r="B199" s="49" t="s">
        <v>229</v>
      </c>
      <c r="C199" s="123">
        <f>-SUM(C196)</f>
        <v>-11310.65</v>
      </c>
      <c r="F199" s="123">
        <f>-SUM(F196)</f>
        <v>0</v>
      </c>
      <c r="I199" s="123">
        <f>-SUM(I196)</f>
        <v>-72</v>
      </c>
      <c r="L199" s="123">
        <f>-SUM(L196)</f>
        <v>-1215.42</v>
      </c>
    </row>
    <row r="200" spans="2:12" ht="14.25">
      <c r="B200" s="49" t="s">
        <v>195</v>
      </c>
      <c r="C200" s="49">
        <f>SUM(C198:C199)</f>
        <v>574188</v>
      </c>
      <c r="F200" s="49">
        <f>SUM(F198:F199)</f>
        <v>30724.26</v>
      </c>
      <c r="I200" s="49">
        <f>SUM(I198:I199)</f>
        <v>57576</v>
      </c>
      <c r="L200" s="49">
        <f>SUM(L198:L199)</f>
        <v>92309.09</v>
      </c>
    </row>
    <row r="205" spans="2:11" ht="18.75">
      <c r="B205" s="117" t="s">
        <v>231</v>
      </c>
      <c r="C205" s="118"/>
      <c r="D205" s="118"/>
      <c r="E205" s="118"/>
      <c r="F205" s="118"/>
      <c r="G205" s="118"/>
      <c r="H205" s="118"/>
      <c r="I205" s="118"/>
      <c r="J205" s="118"/>
      <c r="K205" s="118"/>
    </row>
  </sheetData>
  <sheetProtection/>
  <mergeCells count="4">
    <mergeCell ref="B2:C2"/>
    <mergeCell ref="E2:F2"/>
    <mergeCell ref="H2:I2"/>
    <mergeCell ref="K2:L2"/>
  </mergeCells>
  <printOptions/>
  <pageMargins left="0.3" right="0.17" top="0.17" bottom="0.17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T207"/>
  <sheetViews>
    <sheetView zoomScalePageLayoutView="0" workbookViewId="0" topLeftCell="A40">
      <selection activeCell="N60" sqref="N60:Q65"/>
    </sheetView>
  </sheetViews>
  <sheetFormatPr defaultColWidth="8.796875" defaultRowHeight="14.25"/>
  <cols>
    <col min="1" max="1" width="5.69921875" style="25" customWidth="1"/>
    <col min="2" max="2" width="33.19921875" style="49" customWidth="1"/>
    <col min="3" max="3" width="9" style="49" customWidth="1"/>
    <col min="4" max="4" width="1.4921875" style="49" customWidth="1"/>
    <col min="5" max="5" width="19.5" style="49" customWidth="1"/>
    <col min="6" max="6" width="8" style="49" customWidth="1"/>
    <col min="7" max="7" width="1.8984375" style="49" customWidth="1"/>
    <col min="8" max="8" width="19.59765625" style="49" customWidth="1"/>
    <col min="9" max="9" width="7.69921875" style="49" customWidth="1"/>
    <col min="10" max="10" width="1.69921875" style="49" customWidth="1"/>
    <col min="11" max="11" width="11.8984375" style="49" customWidth="1"/>
    <col min="12" max="12" width="7.8984375" style="49" customWidth="1"/>
    <col min="13" max="13" width="0" style="18" hidden="1" customWidth="1"/>
    <col min="14" max="17" width="9" style="119" customWidth="1"/>
  </cols>
  <sheetData>
    <row r="1" ht="14.25">
      <c r="B1" s="57" t="s">
        <v>232</v>
      </c>
    </row>
    <row r="2" spans="1:32" ht="30" customHeight="1">
      <c r="A2" s="30"/>
      <c r="B2" s="268" t="s">
        <v>0</v>
      </c>
      <c r="C2" s="269"/>
      <c r="D2" s="7"/>
      <c r="E2" s="270" t="s">
        <v>109</v>
      </c>
      <c r="F2" s="271"/>
      <c r="G2" s="8"/>
      <c r="H2" s="270" t="s">
        <v>113</v>
      </c>
      <c r="I2" s="271"/>
      <c r="J2" s="19"/>
      <c r="K2" s="270" t="s">
        <v>122</v>
      </c>
      <c r="L2" s="272"/>
      <c r="M2" s="9"/>
      <c r="N2" s="20"/>
      <c r="O2" s="20"/>
      <c r="P2" s="20"/>
      <c r="Q2" s="20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5">
      <c r="A3" s="30"/>
      <c r="B3" s="72" t="s">
        <v>142</v>
      </c>
      <c r="C3" s="69">
        <v>3004</v>
      </c>
      <c r="D3" s="70"/>
      <c r="E3" s="46" t="s">
        <v>112</v>
      </c>
      <c r="F3" s="43">
        <v>231</v>
      </c>
      <c r="G3" s="70"/>
      <c r="H3" s="68"/>
      <c r="I3" s="68"/>
      <c r="J3" s="70"/>
      <c r="K3" s="46" t="s">
        <v>1</v>
      </c>
      <c r="L3" s="43">
        <v>401.6</v>
      </c>
      <c r="M3" s="9">
        <v>21</v>
      </c>
      <c r="N3" s="20"/>
      <c r="O3" s="20"/>
      <c r="P3" s="20"/>
      <c r="Q3" s="20"/>
      <c r="R3" s="2"/>
      <c r="S3" s="2"/>
      <c r="T3" s="2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4" ht="15">
      <c r="A4" s="71" t="s">
        <v>233</v>
      </c>
      <c r="B4" s="46" t="s">
        <v>3</v>
      </c>
      <c r="C4" s="42">
        <v>2001</v>
      </c>
      <c r="D4" s="65"/>
      <c r="E4" s="46" t="s">
        <v>3</v>
      </c>
      <c r="F4" s="43">
        <v>771.64</v>
      </c>
      <c r="G4" s="65"/>
      <c r="H4" s="68"/>
      <c r="I4" s="68"/>
      <c r="J4" s="65"/>
      <c r="K4" s="68"/>
      <c r="L4" s="68"/>
      <c r="M4" s="9">
        <v>21</v>
      </c>
      <c r="N4" s="20"/>
      <c r="O4" s="20"/>
      <c r="P4" s="20"/>
      <c r="Q4" s="20"/>
      <c r="R4" s="2"/>
      <c r="S4" s="2"/>
      <c r="T4" s="2"/>
      <c r="U4" s="2"/>
      <c r="V4" s="2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5">
      <c r="A5" s="30" t="s">
        <v>168</v>
      </c>
      <c r="B5" s="46" t="s">
        <v>4</v>
      </c>
      <c r="C5" s="42">
        <v>1174</v>
      </c>
      <c r="D5" s="65"/>
      <c r="E5" s="46" t="s">
        <v>111</v>
      </c>
      <c r="F5" s="43">
        <v>1399</v>
      </c>
      <c r="G5" s="65"/>
      <c r="H5" s="68"/>
      <c r="I5" s="68"/>
      <c r="J5" s="65"/>
      <c r="K5" s="66"/>
      <c r="L5" s="67"/>
      <c r="M5" s="9">
        <v>21</v>
      </c>
      <c r="N5" s="20"/>
      <c r="O5" s="20"/>
      <c r="P5" s="20"/>
      <c r="Q5" s="20"/>
      <c r="R5" s="2"/>
      <c r="S5" s="2"/>
      <c r="T5" s="2"/>
      <c r="U5" s="2"/>
      <c r="V5" s="2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5">
      <c r="A6" s="30"/>
      <c r="B6" s="81" t="s">
        <v>22</v>
      </c>
      <c r="C6" s="82">
        <v>6608</v>
      </c>
      <c r="D6" s="65"/>
      <c r="E6" s="44"/>
      <c r="F6" s="45"/>
      <c r="G6" s="66"/>
      <c r="H6" s="81" t="s">
        <v>22</v>
      </c>
      <c r="I6" s="83">
        <v>1344</v>
      </c>
      <c r="J6" s="67"/>
      <c r="K6" s="81" t="s">
        <v>22</v>
      </c>
      <c r="L6" s="85">
        <v>2055.5</v>
      </c>
      <c r="M6" s="9"/>
      <c r="N6" s="20"/>
      <c r="O6" s="20"/>
      <c r="P6" s="20"/>
      <c r="Q6" s="20"/>
      <c r="R6" s="2"/>
      <c r="S6" s="2"/>
      <c r="T6" s="2"/>
      <c r="U6" s="2"/>
      <c r="V6" s="2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s="1" customFormat="1" ht="15">
      <c r="A7" s="31"/>
      <c r="B7" s="15" t="s">
        <v>131</v>
      </c>
      <c r="C7" s="14">
        <f>SUM(C3:C6)</f>
        <v>12787</v>
      </c>
      <c r="D7" s="7"/>
      <c r="E7" s="15" t="s">
        <v>131</v>
      </c>
      <c r="F7" s="14">
        <f>SUM(F3:F6)</f>
        <v>2401.64</v>
      </c>
      <c r="G7" s="7"/>
      <c r="H7" s="15" t="s">
        <v>131</v>
      </c>
      <c r="I7" s="14">
        <f>SUM(I3:I6)</f>
        <v>1344</v>
      </c>
      <c r="J7" s="7"/>
      <c r="K7" s="15" t="s">
        <v>131</v>
      </c>
      <c r="L7" s="14">
        <f>SUM(L3:L6)</f>
        <v>2457.1</v>
      </c>
      <c r="M7" s="16"/>
      <c r="N7" s="120"/>
      <c r="O7" s="120"/>
      <c r="P7" s="120"/>
      <c r="Q7" s="120"/>
      <c r="R7" s="4"/>
      <c r="S7" s="4"/>
      <c r="T7" s="4"/>
      <c r="U7" s="4"/>
      <c r="V7" s="4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2" ht="18.75" customHeight="1">
      <c r="A8" s="30"/>
      <c r="B8" s="73"/>
      <c r="C8" s="58"/>
      <c r="D8" s="38"/>
      <c r="E8" s="59"/>
      <c r="F8" s="60"/>
      <c r="G8" s="61"/>
      <c r="H8" s="59"/>
      <c r="I8" s="60"/>
      <c r="J8" s="54"/>
      <c r="K8" s="59"/>
      <c r="L8" s="62"/>
      <c r="M8" s="9"/>
      <c r="N8" s="20"/>
      <c r="O8" s="20"/>
      <c r="P8" s="20"/>
      <c r="Q8" s="20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4" ht="15">
      <c r="A9" s="30"/>
      <c r="B9" s="81" t="s">
        <v>2</v>
      </c>
      <c r="C9" s="82">
        <v>6913</v>
      </c>
      <c r="D9" s="7"/>
      <c r="E9" s="50"/>
      <c r="F9" s="50"/>
      <c r="G9" s="7"/>
      <c r="H9" s="51"/>
      <c r="I9" s="51"/>
      <c r="J9" s="7"/>
      <c r="K9" s="81" t="s">
        <v>2</v>
      </c>
      <c r="L9" s="83">
        <v>3602.59</v>
      </c>
      <c r="M9" s="9">
        <v>15</v>
      </c>
      <c r="N9" s="20"/>
      <c r="O9" s="20"/>
      <c r="P9" s="20"/>
      <c r="Q9" s="20"/>
      <c r="R9" s="2"/>
      <c r="S9" s="2"/>
      <c r="T9" s="2"/>
      <c r="U9" s="2"/>
      <c r="V9" s="2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2" ht="18.75" customHeight="1">
      <c r="A10" s="71" t="s">
        <v>234</v>
      </c>
      <c r="B10" s="81" t="s">
        <v>14</v>
      </c>
      <c r="C10" s="82">
        <v>2631</v>
      </c>
      <c r="D10" s="7"/>
      <c r="E10" s="17"/>
      <c r="F10" s="17"/>
      <c r="G10" s="10"/>
      <c r="H10" s="51"/>
      <c r="I10" s="51"/>
      <c r="J10" s="19"/>
      <c r="K10" s="81" t="s">
        <v>14</v>
      </c>
      <c r="L10" s="83">
        <v>173.41</v>
      </c>
      <c r="M10" s="9">
        <v>14</v>
      </c>
      <c r="N10" s="20"/>
      <c r="O10" s="20"/>
      <c r="P10" s="20"/>
      <c r="Q10" s="20"/>
      <c r="R10" s="3"/>
      <c r="S10" s="3"/>
      <c r="T10" s="2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0" ht="15">
      <c r="A11" s="30" t="s">
        <v>164</v>
      </c>
      <c r="B11" s="81" t="s">
        <v>26</v>
      </c>
      <c r="C11" s="82">
        <v>1444</v>
      </c>
      <c r="D11" s="7"/>
      <c r="E11" s="17"/>
      <c r="F11" s="17"/>
      <c r="G11" s="10"/>
      <c r="H11" s="19"/>
      <c r="I11" s="19"/>
      <c r="J11" s="19"/>
      <c r="K11" s="81" t="s">
        <v>26</v>
      </c>
      <c r="L11" s="83">
        <v>363.77</v>
      </c>
      <c r="M11" s="9">
        <v>15</v>
      </c>
      <c r="N11" s="20"/>
      <c r="O11" s="20"/>
      <c r="P11" s="20"/>
      <c r="Q11" s="20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5">
      <c r="A12" s="30"/>
      <c r="B12" s="81" t="s">
        <v>27</v>
      </c>
      <c r="C12" s="82">
        <v>1322</v>
      </c>
      <c r="D12" s="7"/>
      <c r="E12" s="17"/>
      <c r="F12" s="17"/>
      <c r="G12" s="10"/>
      <c r="H12" s="19"/>
      <c r="I12" s="19"/>
      <c r="J12" s="19"/>
      <c r="K12" s="81" t="s">
        <v>27</v>
      </c>
      <c r="L12" s="83">
        <v>178.28</v>
      </c>
      <c r="M12" s="9">
        <v>14</v>
      </c>
      <c r="N12" s="20"/>
      <c r="O12" s="20"/>
      <c r="P12" s="20"/>
      <c r="Q12" s="20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15">
      <c r="A13" s="30"/>
      <c r="B13" s="81" t="s">
        <v>13</v>
      </c>
      <c r="C13" s="82">
        <v>3333</v>
      </c>
      <c r="D13" s="7"/>
      <c r="E13" s="17"/>
      <c r="F13" s="17"/>
      <c r="G13" s="10"/>
      <c r="H13" s="51"/>
      <c r="I13" s="51"/>
      <c r="J13" s="19"/>
      <c r="K13" s="84" t="s">
        <v>13</v>
      </c>
      <c r="L13" s="85">
        <v>1915.65</v>
      </c>
      <c r="M13" s="9"/>
      <c r="N13" s="113"/>
      <c r="O13" s="113"/>
      <c r="P13" s="113"/>
      <c r="Q13" s="11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5">
      <c r="A14" s="30"/>
      <c r="B14" s="15" t="s">
        <v>131</v>
      </c>
      <c r="C14" s="14">
        <f>SUM(C9:C13)</f>
        <v>15643</v>
      </c>
      <c r="D14" s="7"/>
      <c r="E14" s="15" t="s">
        <v>131</v>
      </c>
      <c r="F14" s="14">
        <f>SUM(F9:F13)</f>
        <v>0</v>
      </c>
      <c r="G14" s="10"/>
      <c r="H14" s="15" t="s">
        <v>131</v>
      </c>
      <c r="I14" s="14">
        <f>SUM(I9:I13)</f>
        <v>0</v>
      </c>
      <c r="J14" s="10"/>
      <c r="K14" s="15" t="s">
        <v>131</v>
      </c>
      <c r="L14" s="14">
        <f>SUM(L9:L13)</f>
        <v>6233.700000000001</v>
      </c>
      <c r="M14" s="9"/>
      <c r="N14" s="20"/>
      <c r="O14" s="20"/>
      <c r="P14" s="20"/>
      <c r="Q14" s="20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2" ht="15">
      <c r="A15" s="30"/>
      <c r="B15" s="74"/>
      <c r="C15" s="32"/>
      <c r="D15" s="33"/>
      <c r="E15" s="34"/>
      <c r="F15" s="34"/>
      <c r="G15" s="33"/>
      <c r="H15" s="52"/>
      <c r="I15" s="52"/>
      <c r="J15" s="33"/>
      <c r="K15" s="35"/>
      <c r="L15" s="36"/>
      <c r="M15" s="9"/>
      <c r="N15" s="113"/>
      <c r="O15" s="113"/>
      <c r="P15" s="20"/>
      <c r="Q15" s="113"/>
      <c r="R15" s="3"/>
      <c r="S15" s="3"/>
      <c r="T15" s="2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0" ht="15">
      <c r="A16" s="30"/>
      <c r="B16" s="81" t="s">
        <v>28</v>
      </c>
      <c r="C16" s="82">
        <v>2187</v>
      </c>
      <c r="D16" s="7"/>
      <c r="E16" s="17"/>
      <c r="F16" s="17"/>
      <c r="G16" s="10"/>
      <c r="H16" s="19"/>
      <c r="I16" s="19"/>
      <c r="J16" s="19"/>
      <c r="K16" s="81" t="s">
        <v>28</v>
      </c>
      <c r="L16" s="83">
        <v>759</v>
      </c>
      <c r="M16" s="9">
        <v>15</v>
      </c>
      <c r="N16" s="20"/>
      <c r="O16" s="20"/>
      <c r="P16" s="20"/>
      <c r="Q16" s="20"/>
      <c r="R16" s="2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5">
      <c r="A17" s="30"/>
      <c r="B17" s="81" t="s">
        <v>31</v>
      </c>
      <c r="C17" s="82">
        <v>2085</v>
      </c>
      <c r="D17" s="7"/>
      <c r="E17" s="17"/>
      <c r="F17" s="17"/>
      <c r="G17" s="10"/>
      <c r="H17" s="19"/>
      <c r="I17" s="19"/>
      <c r="J17" s="19"/>
      <c r="K17" s="81" t="s">
        <v>31</v>
      </c>
      <c r="L17" s="83">
        <v>1472.47</v>
      </c>
      <c r="M17" s="9">
        <v>14</v>
      </c>
      <c r="N17" s="113"/>
      <c r="O17" s="113"/>
      <c r="P17" s="20"/>
      <c r="Q17" s="113"/>
      <c r="R17" s="2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5">
      <c r="A18" s="71" t="s">
        <v>235</v>
      </c>
      <c r="B18" s="81" t="s">
        <v>32</v>
      </c>
      <c r="C18" s="82">
        <v>594</v>
      </c>
      <c r="D18" s="7"/>
      <c r="E18" s="17"/>
      <c r="F18" s="17"/>
      <c r="G18" s="10"/>
      <c r="H18" s="19"/>
      <c r="I18" s="19"/>
      <c r="J18" s="19"/>
      <c r="K18" s="81" t="s">
        <v>32</v>
      </c>
      <c r="L18" s="83">
        <v>171</v>
      </c>
      <c r="M18" s="9">
        <v>14</v>
      </c>
      <c r="N18" s="20"/>
      <c r="O18" s="20"/>
      <c r="P18" s="20"/>
      <c r="Q18" s="20"/>
      <c r="R18" s="2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5">
      <c r="A19" s="30" t="s">
        <v>165</v>
      </c>
      <c r="B19" s="81" t="s">
        <v>34</v>
      </c>
      <c r="C19" s="82">
        <v>1414</v>
      </c>
      <c r="D19" s="7"/>
      <c r="E19" s="17"/>
      <c r="F19" s="17"/>
      <c r="G19" s="10"/>
      <c r="H19" s="19"/>
      <c r="I19" s="19"/>
      <c r="J19" s="19"/>
      <c r="K19" s="81" t="s">
        <v>34</v>
      </c>
      <c r="L19" s="83">
        <v>447.51</v>
      </c>
      <c r="M19" s="9">
        <v>14</v>
      </c>
      <c r="N19" s="20"/>
      <c r="O19" s="20"/>
      <c r="P19" s="20"/>
      <c r="Q19" s="20"/>
      <c r="R19" s="2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5">
      <c r="A20" s="30"/>
      <c r="B20" s="81" t="s">
        <v>35</v>
      </c>
      <c r="C20" s="82">
        <v>3958</v>
      </c>
      <c r="D20" s="7"/>
      <c r="E20" s="44"/>
      <c r="F20" s="45"/>
      <c r="G20" s="10"/>
      <c r="H20" s="19"/>
      <c r="I20" s="19"/>
      <c r="J20" s="19"/>
      <c r="K20" s="86" t="s">
        <v>35</v>
      </c>
      <c r="L20" s="86">
        <v>2339.75</v>
      </c>
      <c r="M20" s="9">
        <v>15</v>
      </c>
      <c r="N20" s="20"/>
      <c r="O20" s="20"/>
      <c r="P20" s="20"/>
      <c r="Q20" s="20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15">
      <c r="A21" s="30"/>
      <c r="B21" s="15" t="s">
        <v>131</v>
      </c>
      <c r="C21" s="14">
        <f>SUM(C16:C20)</f>
        <v>10238</v>
      </c>
      <c r="D21" s="7"/>
      <c r="E21" s="15" t="s">
        <v>131</v>
      </c>
      <c r="F21" s="14">
        <f>SUM(F16:F20)</f>
        <v>0</v>
      </c>
      <c r="G21" s="10"/>
      <c r="H21" s="15" t="s">
        <v>131</v>
      </c>
      <c r="I21" s="14">
        <f>SUM(I16:I20)</f>
        <v>0</v>
      </c>
      <c r="J21" s="10"/>
      <c r="K21" s="15" t="s">
        <v>131</v>
      </c>
      <c r="L21" s="14">
        <f>SUM(L16:L20)</f>
        <v>5189.7300000000005</v>
      </c>
      <c r="M21" s="9"/>
      <c r="N21" s="20"/>
      <c r="O21" s="20"/>
      <c r="P21" s="20"/>
      <c r="Q21" s="20"/>
      <c r="R21" s="2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2" ht="15">
      <c r="A22" s="30"/>
      <c r="B22" s="74"/>
      <c r="C22" s="32"/>
      <c r="D22" s="33"/>
      <c r="E22" s="34"/>
      <c r="F22" s="34"/>
      <c r="G22" s="33"/>
      <c r="H22" s="52"/>
      <c r="I22" s="52"/>
      <c r="J22" s="33"/>
      <c r="K22" s="35"/>
      <c r="L22" s="36"/>
      <c r="M22" s="9"/>
      <c r="N22" s="20"/>
      <c r="O22" s="20"/>
      <c r="P22" s="20"/>
      <c r="Q22" s="20"/>
      <c r="R22" s="2"/>
      <c r="S22" s="2"/>
      <c r="T22" s="2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0" ht="15">
      <c r="A23" s="30"/>
      <c r="B23" s="81" t="s">
        <v>36</v>
      </c>
      <c r="C23" s="82">
        <v>10568</v>
      </c>
      <c r="D23" s="7"/>
      <c r="E23" s="81" t="s">
        <v>36</v>
      </c>
      <c r="F23" s="83">
        <v>1202.62</v>
      </c>
      <c r="G23" s="66"/>
      <c r="H23" s="81" t="s">
        <v>36</v>
      </c>
      <c r="I23" s="83">
        <v>2981</v>
      </c>
      <c r="J23" s="67"/>
      <c r="K23" s="67"/>
      <c r="L23" s="67"/>
      <c r="M23" s="9">
        <v>11</v>
      </c>
      <c r="N23" s="20"/>
      <c r="O23" s="20"/>
      <c r="P23" s="20"/>
      <c r="Q23" s="20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15">
      <c r="A24" s="30"/>
      <c r="B24" s="81" t="s">
        <v>29</v>
      </c>
      <c r="C24" s="82">
        <v>819</v>
      </c>
      <c r="D24" s="7"/>
      <c r="E24" s="17"/>
      <c r="F24" s="47"/>
      <c r="G24" s="66"/>
      <c r="H24" s="67"/>
      <c r="I24" s="67"/>
      <c r="J24" s="67"/>
      <c r="K24" s="86" t="s">
        <v>29</v>
      </c>
      <c r="L24" s="83">
        <v>193.07</v>
      </c>
      <c r="M24" s="9">
        <v>14</v>
      </c>
      <c r="N24" s="20"/>
      <c r="O24" s="20"/>
      <c r="P24" s="20"/>
      <c r="Q24" s="20"/>
      <c r="R24" s="2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5">
      <c r="A25" s="71" t="s">
        <v>236</v>
      </c>
      <c r="B25" s="81" t="s">
        <v>30</v>
      </c>
      <c r="C25" s="82">
        <v>1312</v>
      </c>
      <c r="D25" s="7"/>
      <c r="E25" s="17"/>
      <c r="F25" s="47"/>
      <c r="G25" s="66"/>
      <c r="H25" s="67"/>
      <c r="I25" s="67"/>
      <c r="J25" s="67"/>
      <c r="K25" s="86" t="s">
        <v>30</v>
      </c>
      <c r="L25" s="83">
        <v>232.38</v>
      </c>
      <c r="M25" s="9">
        <v>15</v>
      </c>
      <c r="N25" s="20"/>
      <c r="O25" s="20"/>
      <c r="P25" s="20"/>
      <c r="Q25" s="20"/>
      <c r="R25" s="2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5">
      <c r="A26" s="30" t="s">
        <v>166</v>
      </c>
      <c r="B26" s="81" t="s">
        <v>24</v>
      </c>
      <c r="C26" s="82">
        <v>1693</v>
      </c>
      <c r="D26" s="7"/>
      <c r="E26" s="17"/>
      <c r="F26" s="47"/>
      <c r="G26" s="66"/>
      <c r="H26" s="67"/>
      <c r="I26" s="67"/>
      <c r="J26" s="67"/>
      <c r="K26" s="67"/>
      <c r="L26" s="67"/>
      <c r="M26" s="9">
        <v>11</v>
      </c>
      <c r="N26" s="20"/>
      <c r="O26" s="20"/>
      <c r="P26" s="20"/>
      <c r="Q26" s="20"/>
      <c r="R26" s="2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70" ht="15">
      <c r="A27" s="30"/>
      <c r="B27" s="81" t="s">
        <v>68</v>
      </c>
      <c r="C27" s="82">
        <v>5756</v>
      </c>
      <c r="D27" s="7"/>
      <c r="E27" s="17"/>
      <c r="F27" s="17"/>
      <c r="G27" s="10"/>
      <c r="H27" s="19"/>
      <c r="I27" s="19"/>
      <c r="J27" s="19"/>
      <c r="K27" s="51"/>
      <c r="L27" s="51"/>
      <c r="M27" s="9">
        <v>15</v>
      </c>
      <c r="N27" s="20"/>
      <c r="O27" s="20"/>
      <c r="P27" s="20"/>
      <c r="Q27" s="20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</row>
    <row r="28" spans="1:32" ht="15">
      <c r="A28" s="30"/>
      <c r="B28" s="81" t="s">
        <v>21</v>
      </c>
      <c r="C28" s="82">
        <v>969</v>
      </c>
      <c r="D28" s="7"/>
      <c r="E28" s="17"/>
      <c r="F28" s="17"/>
      <c r="G28" s="10"/>
      <c r="H28" s="51"/>
      <c r="I28" s="51"/>
      <c r="J28" s="19"/>
      <c r="K28" s="19"/>
      <c r="L28" s="19"/>
      <c r="M28" s="9">
        <v>11</v>
      </c>
      <c r="N28" s="20"/>
      <c r="O28" s="20"/>
      <c r="P28" s="20"/>
      <c r="Q28" s="20"/>
      <c r="R28" s="2"/>
      <c r="S28" s="2"/>
      <c r="T28" s="2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0" ht="15">
      <c r="A29" s="30"/>
      <c r="B29" s="81" t="s">
        <v>37</v>
      </c>
      <c r="C29" s="82">
        <v>1091</v>
      </c>
      <c r="D29" s="65"/>
      <c r="E29" s="47"/>
      <c r="F29" s="47"/>
      <c r="G29" s="66"/>
      <c r="H29" s="67"/>
      <c r="I29" s="67"/>
      <c r="J29" s="67"/>
      <c r="K29" s="67"/>
      <c r="L29" s="67"/>
      <c r="M29" s="9">
        <v>11</v>
      </c>
      <c r="N29" s="20"/>
      <c r="O29" s="20"/>
      <c r="P29" s="20"/>
      <c r="Q29" s="20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70" ht="15">
      <c r="A30" s="30"/>
      <c r="B30" s="81" t="s">
        <v>83</v>
      </c>
      <c r="C30" s="82">
        <v>938</v>
      </c>
      <c r="D30" s="65"/>
      <c r="E30" s="47"/>
      <c r="F30" s="47"/>
      <c r="G30" s="66"/>
      <c r="H30" s="67"/>
      <c r="I30" s="67"/>
      <c r="J30" s="67"/>
      <c r="K30" s="67"/>
      <c r="L30" s="67"/>
      <c r="M30" s="20">
        <v>11</v>
      </c>
      <c r="N30" s="113"/>
      <c r="O30" s="113"/>
      <c r="P30" s="113"/>
      <c r="Q30" s="113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</row>
    <row r="31" spans="1:70" ht="15">
      <c r="A31" s="30"/>
      <c r="B31" s="81" t="s">
        <v>84</v>
      </c>
      <c r="C31" s="82">
        <v>991</v>
      </c>
      <c r="D31" s="65"/>
      <c r="E31" s="47"/>
      <c r="F31" s="47"/>
      <c r="G31" s="66"/>
      <c r="H31" s="67"/>
      <c r="I31" s="67"/>
      <c r="J31" s="67"/>
      <c r="K31" s="67"/>
      <c r="L31" s="67"/>
      <c r="M31" s="20">
        <v>11</v>
      </c>
      <c r="N31" s="20"/>
      <c r="O31" s="20"/>
      <c r="P31" s="20"/>
      <c r="Q31" s="20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</row>
    <row r="32" spans="1:70" ht="22.5">
      <c r="A32" s="30"/>
      <c r="B32" s="81" t="s">
        <v>150</v>
      </c>
      <c r="C32" s="82">
        <v>3168</v>
      </c>
      <c r="D32" s="65"/>
      <c r="E32" s="47"/>
      <c r="F32" s="47"/>
      <c r="G32" s="66"/>
      <c r="H32" s="85" t="s">
        <v>140</v>
      </c>
      <c r="I32" s="85">
        <v>620</v>
      </c>
      <c r="J32" s="67"/>
      <c r="K32" s="85" t="s">
        <v>140</v>
      </c>
      <c r="L32" s="85">
        <v>6212.4</v>
      </c>
      <c r="M32" s="20"/>
      <c r="N32" s="113"/>
      <c r="O32" s="113"/>
      <c r="P32" s="20"/>
      <c r="Q32" s="113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</row>
    <row r="33" spans="1:70" ht="15">
      <c r="A33" s="30"/>
      <c r="B33" s="46"/>
      <c r="C33" s="42"/>
      <c r="D33" s="65"/>
      <c r="E33" s="47"/>
      <c r="F33" s="47"/>
      <c r="G33" s="66"/>
      <c r="H33" s="67"/>
      <c r="I33" s="67"/>
      <c r="J33" s="67"/>
      <c r="K33" s="81" t="s">
        <v>191</v>
      </c>
      <c r="L33" s="83">
        <v>481.06</v>
      </c>
      <c r="M33" s="20">
        <v>17</v>
      </c>
      <c r="N33" s="20"/>
      <c r="O33" s="20"/>
      <c r="P33" s="20"/>
      <c r="Q33" s="20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</row>
    <row r="34" spans="1:32" ht="18.75" customHeight="1">
      <c r="A34" s="30"/>
      <c r="B34" s="15" t="s">
        <v>131</v>
      </c>
      <c r="C34" s="14">
        <f>SUM(C23:C33)</f>
        <v>27305</v>
      </c>
      <c r="D34" s="7"/>
      <c r="E34" s="15" t="s">
        <v>131</v>
      </c>
      <c r="F34" s="14">
        <f>SUM(F23:F33)</f>
        <v>1202.62</v>
      </c>
      <c r="G34" s="10"/>
      <c r="H34" s="15" t="s">
        <v>131</v>
      </c>
      <c r="I34" s="14">
        <f>SUM(I23:I33)</f>
        <v>3601</v>
      </c>
      <c r="J34" s="10"/>
      <c r="K34" s="15" t="s">
        <v>131</v>
      </c>
      <c r="L34" s="14">
        <f>SUM(L23:L33)</f>
        <v>7118.91</v>
      </c>
      <c r="M34" s="9"/>
      <c r="N34" s="20"/>
      <c r="P34" s="20"/>
      <c r="Q34" s="20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5">
      <c r="A35" s="30"/>
      <c r="B35" s="74"/>
      <c r="C35" s="32"/>
      <c r="D35" s="33"/>
      <c r="E35" s="34"/>
      <c r="F35" s="34"/>
      <c r="G35" s="33"/>
      <c r="H35" s="52"/>
      <c r="I35" s="52"/>
      <c r="J35" s="33"/>
      <c r="K35" s="35"/>
      <c r="L35" s="36"/>
      <c r="M35" s="9"/>
      <c r="N35" s="20"/>
      <c r="O35" s="20"/>
      <c r="P35" s="20"/>
      <c r="Q35" s="20"/>
      <c r="R35" s="2"/>
      <c r="S35" s="2"/>
      <c r="T35" s="2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70" ht="15">
      <c r="A36" s="30"/>
      <c r="B36" s="81" t="s">
        <v>85</v>
      </c>
      <c r="C36" s="82">
        <v>1927</v>
      </c>
      <c r="D36" s="7"/>
      <c r="E36" s="17"/>
      <c r="F36" s="17"/>
      <c r="G36" s="10"/>
      <c r="H36" s="19"/>
      <c r="I36" s="19"/>
      <c r="J36" s="19"/>
      <c r="K36" s="53"/>
      <c r="L36" s="53"/>
      <c r="M36" s="20">
        <v>11</v>
      </c>
      <c r="N36" s="20"/>
      <c r="O36" s="20"/>
      <c r="P36" s="20"/>
      <c r="Q36" s="20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</row>
    <row r="37" spans="1:70" ht="15">
      <c r="A37" s="30"/>
      <c r="B37" s="81" t="s">
        <v>86</v>
      </c>
      <c r="C37" s="82">
        <v>1193</v>
      </c>
      <c r="D37" s="7"/>
      <c r="E37" s="17"/>
      <c r="F37" s="17"/>
      <c r="G37" s="10"/>
      <c r="H37" s="19"/>
      <c r="I37" s="19"/>
      <c r="J37" s="19"/>
      <c r="K37" s="53"/>
      <c r="L37" s="53"/>
      <c r="M37" s="20">
        <v>11</v>
      </c>
      <c r="N37" s="20"/>
      <c r="O37" s="20"/>
      <c r="P37" s="20"/>
      <c r="Q37" s="20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</row>
    <row r="38" spans="1:70" ht="15">
      <c r="A38" s="30"/>
      <c r="B38" s="81" t="s">
        <v>87</v>
      </c>
      <c r="C38" s="82">
        <v>722</v>
      </c>
      <c r="D38" s="7"/>
      <c r="E38" s="17"/>
      <c r="F38" s="17"/>
      <c r="G38" s="10"/>
      <c r="H38" s="19"/>
      <c r="I38" s="19"/>
      <c r="J38" s="19"/>
      <c r="K38" s="51"/>
      <c r="L38" s="68"/>
      <c r="M38" s="20">
        <v>11</v>
      </c>
      <c r="N38" s="20"/>
      <c r="O38" s="20"/>
      <c r="P38" s="20"/>
      <c r="Q38" s="20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</row>
    <row r="39" spans="1:30" ht="15">
      <c r="A39" s="30"/>
      <c r="B39" s="81" t="s">
        <v>38</v>
      </c>
      <c r="C39" s="82">
        <v>2030</v>
      </c>
      <c r="D39" s="7"/>
      <c r="E39" s="17"/>
      <c r="F39" s="17"/>
      <c r="G39" s="10"/>
      <c r="H39" s="19"/>
      <c r="I39" s="19"/>
      <c r="J39" s="19"/>
      <c r="K39" s="81" t="s">
        <v>38</v>
      </c>
      <c r="L39" s="83">
        <v>338.3</v>
      </c>
      <c r="M39" s="9">
        <v>11</v>
      </c>
      <c r="N39" s="20"/>
      <c r="O39" s="20"/>
      <c r="P39" s="20"/>
      <c r="Q39" s="20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5">
      <c r="A40" s="71" t="s">
        <v>237</v>
      </c>
      <c r="B40" s="81" t="s">
        <v>39</v>
      </c>
      <c r="C40" s="82">
        <v>1352</v>
      </c>
      <c r="D40" s="7"/>
      <c r="E40" s="17"/>
      <c r="F40" s="17"/>
      <c r="G40" s="10"/>
      <c r="H40" s="19"/>
      <c r="I40" s="19"/>
      <c r="J40" s="19"/>
      <c r="K40" s="81" t="s">
        <v>39</v>
      </c>
      <c r="L40" s="83">
        <v>257.56</v>
      </c>
      <c r="M40" s="9">
        <v>11</v>
      </c>
      <c r="N40" s="20"/>
      <c r="O40" s="20"/>
      <c r="P40" s="20"/>
      <c r="Q40" s="20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5">
      <c r="A41" s="30" t="s">
        <v>167</v>
      </c>
      <c r="B41" s="81" t="s">
        <v>40</v>
      </c>
      <c r="C41" s="82">
        <v>1222</v>
      </c>
      <c r="D41" s="7"/>
      <c r="E41" s="17"/>
      <c r="F41" s="17"/>
      <c r="G41" s="10"/>
      <c r="H41" s="19"/>
      <c r="I41" s="19"/>
      <c r="J41" s="19"/>
      <c r="K41" s="19"/>
      <c r="L41" s="67"/>
      <c r="M41" s="9">
        <v>11</v>
      </c>
      <c r="N41" s="20"/>
      <c r="O41" s="20"/>
      <c r="P41" s="20"/>
      <c r="Q41" s="20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15">
      <c r="A42" s="30"/>
      <c r="B42" s="81" t="s">
        <v>41</v>
      </c>
      <c r="C42" s="82">
        <v>1571</v>
      </c>
      <c r="D42" s="7"/>
      <c r="E42" s="17"/>
      <c r="F42" s="17"/>
      <c r="G42" s="10"/>
      <c r="H42" s="19"/>
      <c r="I42" s="19"/>
      <c r="J42" s="19"/>
      <c r="K42" s="19"/>
      <c r="L42" s="67"/>
      <c r="M42" s="9">
        <v>11</v>
      </c>
      <c r="N42" s="20"/>
      <c r="O42" s="20"/>
      <c r="P42" s="20"/>
      <c r="Q42" s="20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15">
      <c r="A43" s="30"/>
      <c r="B43" s="81" t="s">
        <v>33</v>
      </c>
      <c r="C43" s="82">
        <v>9868</v>
      </c>
      <c r="D43" s="7"/>
      <c r="E43" s="17"/>
      <c r="F43" s="17"/>
      <c r="G43" s="10"/>
      <c r="H43" s="19"/>
      <c r="I43" s="19"/>
      <c r="J43" s="19"/>
      <c r="K43" s="86" t="s">
        <v>33</v>
      </c>
      <c r="L43" s="86">
        <v>5815.49</v>
      </c>
      <c r="M43" s="9">
        <v>15</v>
      </c>
      <c r="N43" s="20"/>
      <c r="O43" s="20"/>
      <c r="P43" s="20"/>
      <c r="Q43" s="20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ht="15">
      <c r="A44" s="30"/>
      <c r="B44" s="15" t="s">
        <v>131</v>
      </c>
      <c r="C44" s="14">
        <f>SUM(C36:C43)</f>
        <v>19885</v>
      </c>
      <c r="D44" s="7"/>
      <c r="E44" s="15" t="s">
        <v>131</v>
      </c>
      <c r="F44" s="14">
        <f>SUM(F36:F43)</f>
        <v>0</v>
      </c>
      <c r="G44" s="10"/>
      <c r="H44" s="15" t="s">
        <v>131</v>
      </c>
      <c r="I44" s="14">
        <f>SUM(I36:I43)</f>
        <v>0</v>
      </c>
      <c r="J44" s="10"/>
      <c r="K44" s="15" t="s">
        <v>131</v>
      </c>
      <c r="L44" s="14">
        <f>SUM(L36:L43)</f>
        <v>6411.349999999999</v>
      </c>
      <c r="M44" s="9"/>
      <c r="N44" s="20"/>
      <c r="O44" s="20"/>
      <c r="P44" s="20"/>
      <c r="Q44" s="20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2" ht="15">
      <c r="A45" s="30"/>
      <c r="B45" s="74"/>
      <c r="C45" s="32"/>
      <c r="D45" s="33"/>
      <c r="E45" s="34"/>
      <c r="F45" s="34"/>
      <c r="G45" s="33"/>
      <c r="H45" s="52"/>
      <c r="I45" s="52"/>
      <c r="J45" s="33"/>
      <c r="K45" s="35"/>
      <c r="L45" s="36"/>
      <c r="M45" s="9"/>
      <c r="N45" s="20"/>
      <c r="O45" s="20"/>
      <c r="P45" s="20"/>
      <c r="Q45" s="20"/>
      <c r="R45" s="2"/>
      <c r="S45" s="2"/>
      <c r="T45" s="2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ht="15">
      <c r="A46" s="30"/>
      <c r="B46" s="81" t="s">
        <v>11</v>
      </c>
      <c r="C46" s="82">
        <v>2157</v>
      </c>
      <c r="D46" s="65"/>
      <c r="E46" s="47"/>
      <c r="F46" s="47"/>
      <c r="G46" s="66"/>
      <c r="H46" s="46"/>
      <c r="I46" s="43"/>
      <c r="J46" s="67"/>
      <c r="K46" s="81" t="s">
        <v>11</v>
      </c>
      <c r="L46" s="83">
        <v>399</v>
      </c>
      <c r="M46" s="9">
        <v>15</v>
      </c>
      <c r="N46" s="20"/>
      <c r="O46" s="20"/>
      <c r="P46" s="20"/>
      <c r="Q46" s="20"/>
      <c r="R46" s="2"/>
      <c r="S46" s="2"/>
      <c r="T46" s="2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ht="15">
      <c r="A47" s="30"/>
      <c r="B47" s="81" t="s">
        <v>16</v>
      </c>
      <c r="C47" s="82">
        <v>1711</v>
      </c>
      <c r="D47" s="65"/>
      <c r="E47" s="47"/>
      <c r="F47" s="47"/>
      <c r="G47" s="66"/>
      <c r="H47" s="68"/>
      <c r="I47" s="68"/>
      <c r="J47" s="67"/>
      <c r="K47" s="81" t="s">
        <v>16</v>
      </c>
      <c r="L47" s="83">
        <v>182.01</v>
      </c>
      <c r="M47" s="9">
        <v>15</v>
      </c>
      <c r="N47" s="20"/>
      <c r="O47" s="20"/>
      <c r="P47" s="20"/>
      <c r="Q47" s="20"/>
      <c r="R47" s="2"/>
      <c r="S47" s="2"/>
      <c r="T47" s="2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ht="15">
      <c r="A48" s="30"/>
      <c r="B48" s="81" t="s">
        <v>19</v>
      </c>
      <c r="C48" s="82">
        <v>1539</v>
      </c>
      <c r="D48" s="65"/>
      <c r="E48" s="47"/>
      <c r="F48" s="47"/>
      <c r="G48" s="66"/>
      <c r="H48" s="68"/>
      <c r="I48" s="68"/>
      <c r="J48" s="67"/>
      <c r="K48" s="67"/>
      <c r="L48" s="67"/>
      <c r="M48" s="9">
        <v>15</v>
      </c>
      <c r="N48" s="20"/>
      <c r="O48" s="20"/>
      <c r="P48" s="20"/>
      <c r="Q48" s="20"/>
      <c r="R48" s="2"/>
      <c r="S48" s="2"/>
      <c r="T48" s="2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ht="15">
      <c r="A49" s="30"/>
      <c r="B49" s="81" t="s">
        <v>20</v>
      </c>
      <c r="C49" s="82">
        <v>2913</v>
      </c>
      <c r="D49" s="65"/>
      <c r="E49" s="47"/>
      <c r="F49" s="47"/>
      <c r="G49" s="66"/>
      <c r="H49" s="68"/>
      <c r="I49" s="68"/>
      <c r="J49" s="67"/>
      <c r="K49" s="85" t="s">
        <v>20</v>
      </c>
      <c r="L49" s="85">
        <v>856.25</v>
      </c>
      <c r="M49" s="9">
        <v>15</v>
      </c>
      <c r="N49" s="20"/>
      <c r="O49" s="20"/>
      <c r="P49" s="20"/>
      <c r="Q49" s="20"/>
      <c r="R49" s="2"/>
      <c r="S49" s="2"/>
      <c r="T49" s="2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70" ht="15">
      <c r="A50" s="30"/>
      <c r="B50" s="81" t="s">
        <v>69</v>
      </c>
      <c r="C50" s="82">
        <v>1788</v>
      </c>
      <c r="D50" s="65"/>
      <c r="E50" s="47"/>
      <c r="F50" s="47"/>
      <c r="G50" s="66"/>
      <c r="H50" s="68"/>
      <c r="I50" s="68"/>
      <c r="J50" s="67"/>
      <c r="K50" s="68"/>
      <c r="L50" s="68"/>
      <c r="M50" s="9">
        <v>15</v>
      </c>
      <c r="N50" s="20"/>
      <c r="O50" s="20"/>
      <c r="P50" s="20"/>
      <c r="Q50" s="20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</row>
    <row r="51" spans="1:70" ht="15">
      <c r="A51" s="71" t="s">
        <v>238</v>
      </c>
      <c r="B51" s="81" t="s">
        <v>70</v>
      </c>
      <c r="C51" s="82">
        <v>1297</v>
      </c>
      <c r="D51" s="65"/>
      <c r="E51" s="47"/>
      <c r="F51" s="47"/>
      <c r="G51" s="66"/>
      <c r="H51" s="67"/>
      <c r="I51" s="67"/>
      <c r="J51" s="67"/>
      <c r="K51" s="68"/>
      <c r="L51" s="68"/>
      <c r="M51" s="9">
        <v>15</v>
      </c>
      <c r="N51" s="20"/>
      <c r="O51" s="20"/>
      <c r="P51" s="20"/>
      <c r="Q51" s="20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</row>
    <row r="52" spans="1:70" ht="15">
      <c r="A52" s="30" t="s">
        <v>168</v>
      </c>
      <c r="B52" s="81" t="s">
        <v>71</v>
      </c>
      <c r="C52" s="82">
        <v>1409</v>
      </c>
      <c r="D52" s="65"/>
      <c r="E52" s="47"/>
      <c r="F52" s="47"/>
      <c r="G52" s="66"/>
      <c r="H52" s="67"/>
      <c r="I52" s="67"/>
      <c r="J52" s="67"/>
      <c r="K52" s="81" t="s">
        <v>71</v>
      </c>
      <c r="L52" s="83">
        <v>323.8</v>
      </c>
      <c r="M52" s="9">
        <v>15</v>
      </c>
      <c r="N52" s="20"/>
      <c r="O52" s="20"/>
      <c r="P52" s="20"/>
      <c r="Q52" s="20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</row>
    <row r="53" spans="1:70" ht="15">
      <c r="A53" s="30"/>
      <c r="B53" s="81" t="s">
        <v>72</v>
      </c>
      <c r="C53" s="82">
        <v>1123</v>
      </c>
      <c r="D53" s="65"/>
      <c r="E53" s="47"/>
      <c r="F53" s="47"/>
      <c r="G53" s="66"/>
      <c r="H53" s="67"/>
      <c r="I53" s="67"/>
      <c r="J53" s="67"/>
      <c r="K53" s="81" t="s">
        <v>128</v>
      </c>
      <c r="L53" s="83">
        <v>357.1</v>
      </c>
      <c r="M53" s="20">
        <v>15</v>
      </c>
      <c r="N53" s="20"/>
      <c r="O53" s="20"/>
      <c r="P53" s="20"/>
      <c r="Q53" s="20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</row>
    <row r="54" spans="1:70" ht="15">
      <c r="A54" s="30"/>
      <c r="B54" s="81" t="s">
        <v>73</v>
      </c>
      <c r="C54" s="82">
        <v>1123</v>
      </c>
      <c r="D54" s="65"/>
      <c r="E54" s="47"/>
      <c r="F54" s="47"/>
      <c r="G54" s="66"/>
      <c r="H54" s="67"/>
      <c r="I54" s="67"/>
      <c r="J54" s="67"/>
      <c r="K54" s="81" t="s">
        <v>73</v>
      </c>
      <c r="L54" s="83">
        <v>295.44</v>
      </c>
      <c r="M54" s="20">
        <v>17</v>
      </c>
      <c r="N54" s="20"/>
      <c r="O54" s="20"/>
      <c r="P54" s="20"/>
      <c r="Q54" s="20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</row>
    <row r="55" spans="1:70" ht="15">
      <c r="A55" s="30"/>
      <c r="B55" s="81" t="s">
        <v>74</v>
      </c>
      <c r="C55" s="82">
        <v>1619</v>
      </c>
      <c r="D55" s="65"/>
      <c r="E55" s="47"/>
      <c r="F55" s="47"/>
      <c r="G55" s="66"/>
      <c r="H55" s="67"/>
      <c r="I55" s="67"/>
      <c r="J55" s="67"/>
      <c r="K55" s="81" t="s">
        <v>74</v>
      </c>
      <c r="L55" s="83">
        <v>90</v>
      </c>
      <c r="M55" s="20">
        <v>15</v>
      </c>
      <c r="N55" s="20"/>
      <c r="O55" s="20"/>
      <c r="P55" s="20"/>
      <c r="Q55" s="20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</row>
    <row r="56" spans="1:70" ht="15">
      <c r="A56" s="30"/>
      <c r="B56" s="81" t="s">
        <v>75</v>
      </c>
      <c r="C56" s="82">
        <v>828</v>
      </c>
      <c r="D56" s="65"/>
      <c r="E56" s="47"/>
      <c r="F56" s="47"/>
      <c r="G56" s="66"/>
      <c r="H56" s="67"/>
      <c r="I56" s="67"/>
      <c r="J56" s="67"/>
      <c r="K56" s="68"/>
      <c r="L56" s="68"/>
      <c r="M56" s="20">
        <v>15</v>
      </c>
      <c r="N56" s="20"/>
      <c r="O56" s="20"/>
      <c r="P56" s="20"/>
      <c r="Q56" s="20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</row>
    <row r="57" spans="1:13" ht="14.25">
      <c r="A57" s="30"/>
      <c r="B57" s="81" t="s">
        <v>55</v>
      </c>
      <c r="C57" s="82">
        <v>1647</v>
      </c>
      <c r="D57" s="7"/>
      <c r="E57" s="17"/>
      <c r="F57" s="17"/>
      <c r="G57" s="10"/>
      <c r="H57" s="19"/>
      <c r="I57" s="19"/>
      <c r="J57" s="51"/>
      <c r="K57" s="51"/>
      <c r="L57" s="51"/>
      <c r="M57" s="18">
        <v>15</v>
      </c>
    </row>
    <row r="58" spans="1:34" s="1" customFormat="1" ht="15">
      <c r="A58" s="31"/>
      <c r="B58" s="15" t="s">
        <v>131</v>
      </c>
      <c r="C58" s="14">
        <f>SUM(C46:C57)</f>
        <v>19154</v>
      </c>
      <c r="D58" s="7"/>
      <c r="E58" s="15" t="s">
        <v>131</v>
      </c>
      <c r="F58" s="14">
        <f>SUM(F46:F57)</f>
        <v>0</v>
      </c>
      <c r="G58" s="10"/>
      <c r="H58" s="15" t="s">
        <v>131</v>
      </c>
      <c r="I58" s="14">
        <f>SUM(I46:I57)</f>
        <v>0</v>
      </c>
      <c r="J58" s="10"/>
      <c r="K58" s="15" t="s">
        <v>131</v>
      </c>
      <c r="L58" s="14">
        <f>SUM(L46:L57)</f>
        <v>2503.6</v>
      </c>
      <c r="M58" s="16"/>
      <c r="N58" s="120"/>
      <c r="O58" s="120"/>
      <c r="P58" s="120"/>
      <c r="Q58" s="120"/>
      <c r="R58" s="4"/>
      <c r="S58" s="4"/>
      <c r="T58" s="4"/>
      <c r="U58" s="4"/>
      <c r="V58" s="4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2" ht="15">
      <c r="A59" s="30"/>
      <c r="B59" s="74"/>
      <c r="C59" s="32"/>
      <c r="D59" s="33"/>
      <c r="E59" s="34"/>
      <c r="F59" s="34"/>
      <c r="G59" s="33"/>
      <c r="H59" s="52"/>
      <c r="I59" s="52"/>
      <c r="J59" s="33"/>
      <c r="K59" s="35"/>
      <c r="L59" s="36"/>
      <c r="M59" s="9"/>
      <c r="N59" s="20"/>
      <c r="O59" s="20"/>
      <c r="P59" s="20"/>
      <c r="Q59" s="20"/>
      <c r="R59" s="2"/>
      <c r="S59" s="2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17" ht="14.25">
      <c r="A60" s="30"/>
      <c r="B60" s="81" t="s">
        <v>43</v>
      </c>
      <c r="C60" s="82">
        <v>13103</v>
      </c>
      <c r="D60" s="65"/>
      <c r="E60" s="47"/>
      <c r="F60" s="47"/>
      <c r="G60" s="66"/>
      <c r="H60" s="81" t="s">
        <v>43</v>
      </c>
      <c r="I60" s="83">
        <v>1606</v>
      </c>
      <c r="J60" s="68"/>
      <c r="K60" s="81" t="s">
        <v>43</v>
      </c>
      <c r="L60" s="83">
        <v>2741.29</v>
      </c>
      <c r="M60" s="18">
        <v>18</v>
      </c>
      <c r="N60" s="9" t="s">
        <v>201</v>
      </c>
      <c r="O60" s="9"/>
      <c r="P60" s="9"/>
      <c r="Q60" s="9"/>
    </row>
    <row r="61" spans="1:32" ht="15">
      <c r="A61" s="30"/>
      <c r="B61" s="81" t="s">
        <v>15</v>
      </c>
      <c r="C61" s="82">
        <v>1133</v>
      </c>
      <c r="D61" s="65"/>
      <c r="E61" s="47"/>
      <c r="F61" s="47"/>
      <c r="G61" s="66"/>
      <c r="H61" s="68"/>
      <c r="I61" s="68"/>
      <c r="J61" s="67"/>
      <c r="K61" s="67"/>
      <c r="L61" s="67"/>
      <c r="M61" s="20"/>
      <c r="N61" s="114" t="s">
        <v>196</v>
      </c>
      <c r="O61" s="114"/>
      <c r="P61" s="9"/>
      <c r="Q61" s="9"/>
      <c r="R61" s="2"/>
      <c r="S61" s="2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ht="15">
      <c r="A62" s="71" t="s">
        <v>239</v>
      </c>
      <c r="B62" s="81" t="s">
        <v>8</v>
      </c>
      <c r="C62" s="82">
        <v>943</v>
      </c>
      <c r="D62" s="65"/>
      <c r="E62" s="47"/>
      <c r="F62" s="47"/>
      <c r="G62" s="66"/>
      <c r="H62" s="68"/>
      <c r="I62" s="68"/>
      <c r="J62" s="67"/>
      <c r="K62" s="67"/>
      <c r="L62" s="67"/>
      <c r="M62" s="9">
        <v>18</v>
      </c>
      <c r="N62" s="9" t="s">
        <v>197</v>
      </c>
      <c r="O62" s="9" t="s">
        <v>198</v>
      </c>
      <c r="P62" s="9" t="s">
        <v>199</v>
      </c>
      <c r="Q62" s="9" t="s">
        <v>200</v>
      </c>
      <c r="R62" s="2"/>
      <c r="S62" s="2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ht="15">
      <c r="A63" s="30" t="s">
        <v>164</v>
      </c>
      <c r="B63" s="81" t="s">
        <v>10</v>
      </c>
      <c r="C63" s="82">
        <v>1404</v>
      </c>
      <c r="D63" s="65"/>
      <c r="E63" s="47"/>
      <c r="F63" s="47"/>
      <c r="G63" s="66"/>
      <c r="H63" s="68"/>
      <c r="I63" s="68"/>
      <c r="J63" s="67"/>
      <c r="K63" s="67"/>
      <c r="L63" s="67"/>
      <c r="M63" s="9">
        <v>17</v>
      </c>
      <c r="N63" s="115">
        <f>SUM(C6+C14+C21+C34+C44+C58)</f>
        <v>98833</v>
      </c>
      <c r="O63" s="115">
        <f>SUM(F23)</f>
        <v>1202.62</v>
      </c>
      <c r="P63" s="115">
        <f>SUM(I6+I34)</f>
        <v>4945</v>
      </c>
      <c r="Q63" s="115">
        <f>SUM(L6+L14+L21+L34+L44+L58)</f>
        <v>29512.789999999997</v>
      </c>
      <c r="R63" s="2"/>
      <c r="S63" s="2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ht="15">
      <c r="A64" s="30"/>
      <c r="B64" s="15" t="s">
        <v>131</v>
      </c>
      <c r="C64" s="14">
        <f>SUM(C60:C63)</f>
        <v>16583</v>
      </c>
      <c r="D64" s="7"/>
      <c r="E64" s="15" t="s">
        <v>131</v>
      </c>
      <c r="F64" s="14">
        <f>SUM(F60:F63)</f>
        <v>0</v>
      </c>
      <c r="G64" s="10"/>
      <c r="H64" s="15" t="s">
        <v>131</v>
      </c>
      <c r="I64" s="14">
        <f>SUM(I60:I63)</f>
        <v>1606</v>
      </c>
      <c r="J64" s="10"/>
      <c r="K64" s="15" t="s">
        <v>131</v>
      </c>
      <c r="L64" s="14">
        <f>SUM(L60:L63)</f>
        <v>2741.29</v>
      </c>
      <c r="M64" s="9"/>
      <c r="N64" s="20" t="s">
        <v>202</v>
      </c>
      <c r="O64" s="20"/>
      <c r="P64" s="20"/>
      <c r="Q64" s="20"/>
      <c r="R64" s="2"/>
      <c r="S64" s="2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ht="15">
      <c r="A65" s="30"/>
      <c r="B65" s="74"/>
      <c r="C65" s="32"/>
      <c r="D65" s="33"/>
      <c r="E65" s="34"/>
      <c r="F65" s="34"/>
      <c r="G65" s="33"/>
      <c r="H65" s="52"/>
      <c r="I65" s="52"/>
      <c r="J65" s="33"/>
      <c r="K65" s="35"/>
      <c r="L65" s="36"/>
      <c r="M65" s="9"/>
      <c r="N65" s="113">
        <f>SUM(C3+C4+C5)</f>
        <v>6179</v>
      </c>
      <c r="O65" s="113">
        <f>SUM(F7)</f>
        <v>2401.64</v>
      </c>
      <c r="P65" s="113">
        <f>SUM(I58)</f>
        <v>0</v>
      </c>
      <c r="Q65" s="113">
        <f>SUM(L3)</f>
        <v>401.6</v>
      </c>
      <c r="R65" s="2"/>
      <c r="S65" s="2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4" ht="30.75" customHeight="1">
      <c r="A66" s="71" t="s">
        <v>240</v>
      </c>
      <c r="B66" s="46" t="s">
        <v>162</v>
      </c>
      <c r="C66" s="42">
        <v>24679</v>
      </c>
      <c r="D66" s="65"/>
      <c r="E66" s="46" t="s">
        <v>110</v>
      </c>
      <c r="F66" s="43">
        <v>16364</v>
      </c>
      <c r="G66" s="65"/>
      <c r="H66" s="46" t="s">
        <v>110</v>
      </c>
      <c r="I66" s="43">
        <v>3145</v>
      </c>
      <c r="J66" s="65"/>
      <c r="K66" s="68"/>
      <c r="L66" s="51"/>
      <c r="M66" s="9">
        <v>18</v>
      </c>
      <c r="N66" s="20"/>
      <c r="O66" s="20"/>
      <c r="P66" s="20"/>
      <c r="Q66" s="20"/>
      <c r="R66" s="2"/>
      <c r="S66" s="2"/>
      <c r="T66" s="2"/>
      <c r="U66" s="2"/>
      <c r="V66" s="2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 ht="15">
      <c r="A67" s="30" t="s">
        <v>165</v>
      </c>
      <c r="B67" s="46" t="s">
        <v>115</v>
      </c>
      <c r="C67" s="42">
        <v>13837</v>
      </c>
      <c r="D67" s="65"/>
      <c r="E67" s="46"/>
      <c r="F67" s="43"/>
      <c r="G67" s="65"/>
      <c r="H67" s="46" t="s">
        <v>115</v>
      </c>
      <c r="I67" s="43">
        <v>4928</v>
      </c>
      <c r="J67" s="65"/>
      <c r="K67" s="68"/>
      <c r="L67" s="51"/>
      <c r="M67" s="9"/>
      <c r="N67" s="20"/>
      <c r="O67" s="20"/>
      <c r="P67" s="20"/>
      <c r="Q67" s="20"/>
      <c r="R67" s="2"/>
      <c r="S67" s="2"/>
      <c r="T67" s="2"/>
      <c r="U67" s="2"/>
      <c r="V67" s="2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 s="1" customFormat="1" ht="15">
      <c r="A68" s="31"/>
      <c r="B68" s="15" t="s">
        <v>131</v>
      </c>
      <c r="C68" s="14">
        <f>SUM(C66:C67)</f>
        <v>38516</v>
      </c>
      <c r="D68" s="7"/>
      <c r="E68" s="15" t="s">
        <v>131</v>
      </c>
      <c r="F68" s="14">
        <f>SUM(F66:F67)</f>
        <v>16364</v>
      </c>
      <c r="G68" s="10"/>
      <c r="H68" s="15" t="s">
        <v>131</v>
      </c>
      <c r="I68" s="14">
        <f>SUM(I66:I67)</f>
        <v>8073</v>
      </c>
      <c r="J68" s="10"/>
      <c r="K68" s="15" t="s">
        <v>131</v>
      </c>
      <c r="L68" s="14">
        <f>SUM(L66:L67)</f>
        <v>0</v>
      </c>
      <c r="M68" s="16"/>
      <c r="N68" s="120"/>
      <c r="O68" s="120"/>
      <c r="P68" s="120"/>
      <c r="Q68" s="120"/>
      <c r="R68" s="4"/>
      <c r="S68" s="4"/>
      <c r="T68" s="4"/>
      <c r="U68" s="4"/>
      <c r="V68" s="4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</row>
    <row r="69" spans="1:32" ht="15">
      <c r="A69" s="30"/>
      <c r="B69" s="74"/>
      <c r="C69" s="32"/>
      <c r="D69" s="33"/>
      <c r="E69" s="34"/>
      <c r="F69" s="34"/>
      <c r="G69" s="33"/>
      <c r="H69" s="52"/>
      <c r="I69" s="52"/>
      <c r="J69" s="33"/>
      <c r="K69" s="35"/>
      <c r="L69" s="36"/>
      <c r="M69" s="9"/>
      <c r="N69" s="20"/>
      <c r="O69" s="20"/>
      <c r="P69" s="20"/>
      <c r="Q69" s="20"/>
      <c r="R69" s="2"/>
      <c r="S69" s="2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ht="15">
      <c r="A70" s="30"/>
      <c r="B70" s="81" t="s">
        <v>7</v>
      </c>
      <c r="C70" s="82">
        <v>5874</v>
      </c>
      <c r="D70" s="7"/>
      <c r="E70" s="17"/>
      <c r="F70" s="17"/>
      <c r="G70" s="10"/>
      <c r="H70" s="51"/>
      <c r="I70" s="51"/>
      <c r="J70" s="19"/>
      <c r="K70" s="81" t="s">
        <v>7</v>
      </c>
      <c r="L70" s="83">
        <v>2274.46</v>
      </c>
      <c r="M70" s="9">
        <v>22</v>
      </c>
      <c r="N70" s="20"/>
      <c r="O70" s="20"/>
      <c r="P70" s="20"/>
      <c r="Q70" s="20"/>
      <c r="R70" s="2"/>
      <c r="S70" s="2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13" ht="14.25">
      <c r="A71" s="71" t="s">
        <v>241</v>
      </c>
      <c r="B71" s="81" t="s">
        <v>56</v>
      </c>
      <c r="C71" s="82">
        <v>904</v>
      </c>
      <c r="D71" s="7"/>
      <c r="E71" s="17"/>
      <c r="F71" s="17"/>
      <c r="G71" s="10"/>
      <c r="H71" s="51"/>
      <c r="I71" s="51"/>
      <c r="J71" s="51"/>
      <c r="K71" s="81" t="s">
        <v>56</v>
      </c>
      <c r="L71" s="83">
        <v>350.22</v>
      </c>
      <c r="M71" s="18">
        <v>15</v>
      </c>
    </row>
    <row r="72" spans="1:70" ht="15">
      <c r="A72" s="30" t="s">
        <v>166</v>
      </c>
      <c r="B72" s="11" t="s">
        <v>58</v>
      </c>
      <c r="C72" s="13">
        <v>3685</v>
      </c>
      <c r="D72" s="7"/>
      <c r="E72" s="17"/>
      <c r="F72" s="17"/>
      <c r="G72" s="10"/>
      <c r="H72" s="19"/>
      <c r="I72" s="19"/>
      <c r="J72" s="19"/>
      <c r="K72" s="19"/>
      <c r="L72" s="67"/>
      <c r="M72" s="9" t="s">
        <v>133</v>
      </c>
      <c r="N72" s="20"/>
      <c r="O72" s="20"/>
      <c r="P72" s="20"/>
      <c r="Q72" s="20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</row>
    <row r="73" spans="1:70" ht="15">
      <c r="A73" s="30"/>
      <c r="B73" s="81" t="s">
        <v>59</v>
      </c>
      <c r="C73" s="82">
        <v>811</v>
      </c>
      <c r="D73" s="7"/>
      <c r="E73" s="17"/>
      <c r="F73" s="17"/>
      <c r="G73" s="10"/>
      <c r="H73" s="19"/>
      <c r="I73" s="19"/>
      <c r="J73" s="19"/>
      <c r="K73" s="19"/>
      <c r="L73" s="19"/>
      <c r="M73" s="9">
        <v>17</v>
      </c>
      <c r="N73" s="20"/>
      <c r="O73" s="20"/>
      <c r="P73" s="20"/>
      <c r="Q73" s="20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</row>
    <row r="74" spans="1:70" ht="15">
      <c r="A74" s="30"/>
      <c r="B74" s="81" t="s">
        <v>60</v>
      </c>
      <c r="C74" s="82">
        <v>777</v>
      </c>
      <c r="D74" s="7"/>
      <c r="E74" s="17"/>
      <c r="F74" s="17"/>
      <c r="G74" s="10"/>
      <c r="H74" s="19"/>
      <c r="I74" s="19"/>
      <c r="J74" s="19"/>
      <c r="K74" s="19"/>
      <c r="L74" s="19"/>
      <c r="M74" s="9">
        <v>17</v>
      </c>
      <c r="N74" s="20"/>
      <c r="O74" s="20"/>
      <c r="P74" s="20"/>
      <c r="Q74" s="20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</row>
    <row r="75" spans="1:34" s="1" customFormat="1" ht="15">
      <c r="A75" s="71"/>
      <c r="B75" s="81" t="s">
        <v>6</v>
      </c>
      <c r="C75" s="82">
        <v>19367</v>
      </c>
      <c r="D75" s="7"/>
      <c r="E75" s="50"/>
      <c r="F75" s="50"/>
      <c r="G75" s="10"/>
      <c r="H75" s="81" t="s">
        <v>6</v>
      </c>
      <c r="I75" s="83">
        <v>5257</v>
      </c>
      <c r="J75" s="10"/>
      <c r="K75" s="81" t="s">
        <v>6</v>
      </c>
      <c r="L75" s="83">
        <v>5414.93</v>
      </c>
      <c r="M75" s="16"/>
      <c r="N75" s="113"/>
      <c r="O75" s="113"/>
      <c r="P75" s="113"/>
      <c r="Q75" s="113"/>
      <c r="R75" s="4"/>
      <c r="S75" s="4"/>
      <c r="T75" s="4"/>
      <c r="U75" s="4"/>
      <c r="V75" s="4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</row>
    <row r="76" spans="1:34" s="1" customFormat="1" ht="15">
      <c r="A76" s="31"/>
      <c r="B76" s="15" t="s">
        <v>131</v>
      </c>
      <c r="C76" s="14">
        <f>SUM(C70:C75)</f>
        <v>31418</v>
      </c>
      <c r="D76" s="7"/>
      <c r="E76" s="15" t="s">
        <v>131</v>
      </c>
      <c r="F76" s="14">
        <f>SUM(F70:F75)</f>
        <v>0</v>
      </c>
      <c r="G76" s="10"/>
      <c r="H76" s="15" t="s">
        <v>131</v>
      </c>
      <c r="I76" s="14">
        <f>SUM(I70:I75)</f>
        <v>5257</v>
      </c>
      <c r="J76" s="10"/>
      <c r="K76" s="15" t="s">
        <v>131</v>
      </c>
      <c r="L76" s="14">
        <f>SUM(L70:L75)</f>
        <v>8039.610000000001</v>
      </c>
      <c r="M76" s="16"/>
      <c r="N76" s="20"/>
      <c r="O76" s="20"/>
      <c r="P76" s="20"/>
      <c r="Q76" s="20"/>
      <c r="R76" s="4"/>
      <c r="S76" s="4"/>
      <c r="T76" s="4"/>
      <c r="U76" s="4"/>
      <c r="V76" s="4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</row>
    <row r="77" spans="1:32" ht="15">
      <c r="A77" s="30"/>
      <c r="B77" s="74"/>
      <c r="C77" s="32"/>
      <c r="D77" s="33"/>
      <c r="E77" s="34"/>
      <c r="F77" s="34"/>
      <c r="G77" s="33"/>
      <c r="H77" s="52"/>
      <c r="I77" s="52"/>
      <c r="J77" s="33"/>
      <c r="K77" s="35"/>
      <c r="L77" s="36"/>
      <c r="M77" s="9"/>
      <c r="N77" s="113"/>
      <c r="O77" s="113"/>
      <c r="P77" s="113"/>
      <c r="Q77" s="113"/>
      <c r="R77" s="2"/>
      <c r="S77" s="2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70" ht="15">
      <c r="A78" s="30"/>
      <c r="B78" s="11" t="s">
        <v>88</v>
      </c>
      <c r="C78" s="42">
        <v>4924</v>
      </c>
      <c r="D78" s="65"/>
      <c r="E78" s="47"/>
      <c r="F78" s="47"/>
      <c r="G78" s="66"/>
      <c r="H78" s="67"/>
      <c r="I78" s="67"/>
      <c r="J78" s="67"/>
      <c r="K78" s="68"/>
      <c r="L78" s="68"/>
      <c r="M78" s="20">
        <v>18</v>
      </c>
      <c r="N78" s="20"/>
      <c r="O78" s="20"/>
      <c r="P78" s="20"/>
      <c r="Q78" s="20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</row>
    <row r="79" spans="1:70" ht="15">
      <c r="A79" s="30"/>
      <c r="B79" s="11" t="s">
        <v>89</v>
      </c>
      <c r="C79" s="42">
        <v>4945</v>
      </c>
      <c r="D79" s="65"/>
      <c r="E79" s="47"/>
      <c r="F79" s="47"/>
      <c r="G79" s="66"/>
      <c r="H79" s="67"/>
      <c r="I79" s="67"/>
      <c r="J79" s="67"/>
      <c r="K79" s="68"/>
      <c r="L79" s="68"/>
      <c r="M79" s="20">
        <v>18</v>
      </c>
      <c r="N79" s="20"/>
      <c r="O79" s="20"/>
      <c r="P79" s="20"/>
      <c r="Q79" s="20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</row>
    <row r="80" spans="1:12" ht="14.25">
      <c r="A80" s="71" t="s">
        <v>242</v>
      </c>
      <c r="B80" s="81" t="s">
        <v>51</v>
      </c>
      <c r="C80" s="82">
        <v>3606</v>
      </c>
      <c r="D80" s="65"/>
      <c r="E80" s="47"/>
      <c r="F80" s="47"/>
      <c r="G80" s="66"/>
      <c r="H80" s="81" t="s">
        <v>114</v>
      </c>
      <c r="I80" s="83">
        <v>13</v>
      </c>
      <c r="J80" s="68"/>
      <c r="K80" s="81" t="s">
        <v>114</v>
      </c>
      <c r="L80" s="83">
        <v>164</v>
      </c>
    </row>
    <row r="81" spans="1:13" ht="409.5">
      <c r="A81" s="30" t="s">
        <v>167</v>
      </c>
      <c r="B81" s="75" t="s">
        <v>204</v>
      </c>
      <c r="C81" s="76">
        <v>0</v>
      </c>
      <c r="D81" s="65"/>
      <c r="E81" s="47"/>
      <c r="F81" s="47"/>
      <c r="G81" s="66"/>
      <c r="H81" s="68"/>
      <c r="I81" s="68"/>
      <c r="J81" s="68"/>
      <c r="K81" s="68"/>
      <c r="L81" s="68"/>
      <c r="M81" s="18">
        <v>17</v>
      </c>
    </row>
    <row r="82" spans="1:12" ht="409.5">
      <c r="A82" s="30"/>
      <c r="B82" s="81" t="s">
        <v>53</v>
      </c>
      <c r="C82" s="82">
        <v>2187</v>
      </c>
      <c r="D82" s="65"/>
      <c r="E82" s="47"/>
      <c r="F82" s="47"/>
      <c r="G82" s="66"/>
      <c r="H82" s="68"/>
      <c r="I82" s="68"/>
      <c r="J82" s="68"/>
      <c r="K82" s="81" t="s">
        <v>53</v>
      </c>
      <c r="L82" s="83">
        <v>192.23</v>
      </c>
    </row>
    <row r="83" spans="1:13" ht="409.5">
      <c r="A83" s="30"/>
      <c r="B83" s="46" t="s">
        <v>47</v>
      </c>
      <c r="C83" s="42">
        <v>5045</v>
      </c>
      <c r="D83" s="65"/>
      <c r="E83" s="47"/>
      <c r="F83" s="47"/>
      <c r="G83" s="66"/>
      <c r="H83" s="68"/>
      <c r="I83" s="68"/>
      <c r="J83" s="68"/>
      <c r="K83" s="46" t="s">
        <v>47</v>
      </c>
      <c r="L83" s="43">
        <v>459.79</v>
      </c>
      <c r="M83" s="18">
        <v>18</v>
      </c>
    </row>
    <row r="84" spans="1:12" ht="409.5">
      <c r="A84" s="30"/>
      <c r="B84" s="11" t="s">
        <v>48</v>
      </c>
      <c r="C84" s="42">
        <v>5263</v>
      </c>
      <c r="D84" s="65"/>
      <c r="E84" s="47"/>
      <c r="F84" s="47"/>
      <c r="G84" s="66"/>
      <c r="H84" s="46" t="s">
        <v>48</v>
      </c>
      <c r="I84" s="43">
        <v>568</v>
      </c>
      <c r="J84" s="68"/>
      <c r="K84" s="68" t="s">
        <v>48</v>
      </c>
      <c r="L84" s="68">
        <v>520.22</v>
      </c>
    </row>
    <row r="85" spans="1:12" ht="409.5">
      <c r="A85" s="30"/>
      <c r="B85" s="81" t="s">
        <v>97</v>
      </c>
      <c r="C85" s="82">
        <v>4043</v>
      </c>
      <c r="D85" s="65"/>
      <c r="E85" s="47"/>
      <c r="F85" s="47"/>
      <c r="G85" s="66"/>
      <c r="H85" s="68"/>
      <c r="I85" s="68"/>
      <c r="J85" s="67"/>
      <c r="K85" s="81" t="s">
        <v>97</v>
      </c>
      <c r="L85" s="83">
        <v>762</v>
      </c>
    </row>
    <row r="86" spans="1:12" ht="409.5">
      <c r="A86" s="30"/>
      <c r="B86" s="15" t="s">
        <v>131</v>
      </c>
      <c r="C86" s="14">
        <f>SUM(C78:C85)</f>
        <v>30013</v>
      </c>
      <c r="D86" s="7"/>
      <c r="E86" s="15" t="s">
        <v>131</v>
      </c>
      <c r="F86" s="14">
        <f>SUM(F78:F85)</f>
        <v>0</v>
      </c>
      <c r="G86" s="10"/>
      <c r="H86" s="15" t="s">
        <v>131</v>
      </c>
      <c r="I86" s="14">
        <f>SUM(I78:I85)</f>
        <v>581</v>
      </c>
      <c r="J86" s="10"/>
      <c r="K86" s="15" t="s">
        <v>131</v>
      </c>
      <c r="L86" s="14">
        <f>SUM(L78:L85)</f>
        <v>2098.24</v>
      </c>
    </row>
    <row r="87" spans="1:12" ht="409.5">
      <c r="A87" s="30"/>
      <c r="B87" s="35"/>
      <c r="C87" s="37"/>
      <c r="D87" s="38"/>
      <c r="E87" s="39"/>
      <c r="F87" s="39"/>
      <c r="G87" s="34"/>
      <c r="H87" s="52"/>
      <c r="I87" s="52"/>
      <c r="J87" s="52"/>
      <c r="K87" s="35"/>
      <c r="L87" s="36"/>
    </row>
    <row r="88" spans="1:70" ht="15">
      <c r="A88" s="30"/>
      <c r="B88" s="81" t="s">
        <v>98</v>
      </c>
      <c r="C88" s="82">
        <v>4477</v>
      </c>
      <c r="D88" s="65"/>
      <c r="E88" s="47"/>
      <c r="F88" s="47"/>
      <c r="G88" s="66"/>
      <c r="H88" s="68"/>
      <c r="I88" s="68"/>
      <c r="J88" s="67"/>
      <c r="K88" s="68"/>
      <c r="L88" s="68"/>
      <c r="M88" s="20"/>
      <c r="N88" s="20"/>
      <c r="O88" s="20"/>
      <c r="P88" s="20"/>
      <c r="Q88" s="20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</row>
    <row r="89" spans="1:70" ht="15">
      <c r="A89" s="30"/>
      <c r="B89" s="81" t="s">
        <v>151</v>
      </c>
      <c r="C89" s="82">
        <v>1632</v>
      </c>
      <c r="D89" s="65"/>
      <c r="E89" s="47"/>
      <c r="F89" s="47"/>
      <c r="G89" s="66"/>
      <c r="H89" s="68"/>
      <c r="I89" s="68"/>
      <c r="J89" s="67"/>
      <c r="K89" s="68"/>
      <c r="L89" s="68"/>
      <c r="M89" s="20"/>
      <c r="N89" s="20"/>
      <c r="O89" s="20"/>
      <c r="P89" s="20"/>
      <c r="Q89" s="20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</row>
    <row r="90" spans="1:70" ht="15">
      <c r="A90" s="30"/>
      <c r="B90" s="81" t="s">
        <v>152</v>
      </c>
      <c r="C90" s="82">
        <v>1279</v>
      </c>
      <c r="D90" s="65"/>
      <c r="E90" s="47"/>
      <c r="F90" s="47"/>
      <c r="G90" s="66"/>
      <c r="H90" s="68"/>
      <c r="I90" s="68"/>
      <c r="J90" s="67"/>
      <c r="K90" s="68"/>
      <c r="L90" s="68"/>
      <c r="M90" s="20"/>
      <c r="N90" s="20"/>
      <c r="O90" s="20"/>
      <c r="P90" s="20"/>
      <c r="Q90" s="20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</row>
    <row r="91" spans="1:70" ht="15">
      <c r="A91" s="30"/>
      <c r="B91" s="81" t="s">
        <v>153</v>
      </c>
      <c r="C91" s="82">
        <v>1297</v>
      </c>
      <c r="D91" s="65"/>
      <c r="E91" s="47"/>
      <c r="F91" s="47"/>
      <c r="G91" s="66"/>
      <c r="H91" s="68"/>
      <c r="I91" s="68"/>
      <c r="J91" s="67"/>
      <c r="K91" s="68"/>
      <c r="L91" s="68"/>
      <c r="M91" s="20"/>
      <c r="N91" s="20"/>
      <c r="O91" s="20"/>
      <c r="P91" s="20"/>
      <c r="Q91" s="20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</row>
    <row r="92" spans="1:70" ht="15">
      <c r="A92" s="30"/>
      <c r="B92" s="81" t="s">
        <v>154</v>
      </c>
      <c r="C92" s="82">
        <v>1241</v>
      </c>
      <c r="D92" s="65"/>
      <c r="E92" s="47"/>
      <c r="F92" s="47"/>
      <c r="G92" s="66"/>
      <c r="H92" s="68"/>
      <c r="I92" s="68"/>
      <c r="J92" s="67"/>
      <c r="K92" s="68"/>
      <c r="L92" s="68"/>
      <c r="M92" s="20"/>
      <c r="N92" s="20"/>
      <c r="O92" s="20"/>
      <c r="P92" s="20"/>
      <c r="Q92" s="20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</row>
    <row r="93" spans="1:70" ht="15">
      <c r="A93" s="30"/>
      <c r="B93" s="81" t="s">
        <v>139</v>
      </c>
      <c r="C93" s="82">
        <v>1372</v>
      </c>
      <c r="D93" s="65"/>
      <c r="E93" s="47"/>
      <c r="F93" s="47"/>
      <c r="G93" s="66"/>
      <c r="H93" s="68"/>
      <c r="I93" s="68"/>
      <c r="J93" s="67"/>
      <c r="K93" s="68"/>
      <c r="L93" s="68"/>
      <c r="M93" s="20"/>
      <c r="N93" s="20"/>
      <c r="O93" s="20"/>
      <c r="P93" s="20"/>
      <c r="Q93" s="20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</row>
    <row r="94" spans="1:70" ht="15">
      <c r="A94" s="30"/>
      <c r="B94" s="81" t="s">
        <v>138</v>
      </c>
      <c r="C94" s="82">
        <v>994</v>
      </c>
      <c r="D94" s="65"/>
      <c r="E94" s="47"/>
      <c r="F94" s="47"/>
      <c r="G94" s="66"/>
      <c r="H94" s="68"/>
      <c r="I94" s="68"/>
      <c r="J94" s="67"/>
      <c r="K94" s="68"/>
      <c r="L94" s="68"/>
      <c r="M94" s="20"/>
      <c r="N94" s="20"/>
      <c r="O94" s="20"/>
      <c r="P94" s="20"/>
      <c r="Q94" s="20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</row>
    <row r="95" spans="1:70" ht="15">
      <c r="A95" s="71" t="s">
        <v>243</v>
      </c>
      <c r="B95" s="87" t="s">
        <v>134</v>
      </c>
      <c r="C95" s="88">
        <v>0</v>
      </c>
      <c r="D95" s="65"/>
      <c r="E95" s="47"/>
      <c r="F95" s="47"/>
      <c r="G95" s="66"/>
      <c r="H95" s="68"/>
      <c r="I95" s="68"/>
      <c r="J95" s="67"/>
      <c r="K95" s="68"/>
      <c r="L95" s="68"/>
      <c r="M95" s="20">
        <v>21</v>
      </c>
      <c r="N95" s="20"/>
      <c r="O95" s="20"/>
      <c r="P95" s="20"/>
      <c r="Q95" s="20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</row>
    <row r="96" spans="1:70" ht="15">
      <c r="A96" s="30" t="s">
        <v>168</v>
      </c>
      <c r="B96" s="81" t="s">
        <v>135</v>
      </c>
      <c r="C96" s="82">
        <v>2340</v>
      </c>
      <c r="D96" s="65"/>
      <c r="E96" s="47"/>
      <c r="F96" s="47"/>
      <c r="G96" s="66"/>
      <c r="H96" s="68"/>
      <c r="I96" s="68"/>
      <c r="J96" s="67"/>
      <c r="K96" s="68"/>
      <c r="L96" s="68"/>
      <c r="M96" s="20">
        <v>22</v>
      </c>
      <c r="N96" s="20"/>
      <c r="O96" s="20"/>
      <c r="P96" s="20"/>
      <c r="Q96" s="20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</row>
    <row r="97" spans="1:70" ht="15">
      <c r="A97" s="30"/>
      <c r="B97" s="81" t="s">
        <v>99</v>
      </c>
      <c r="C97" s="82">
        <v>2054</v>
      </c>
      <c r="D97" s="65"/>
      <c r="E97" s="47"/>
      <c r="F97" s="47"/>
      <c r="G97" s="66"/>
      <c r="H97" s="68"/>
      <c r="I97" s="68"/>
      <c r="J97" s="67"/>
      <c r="K97" s="81" t="s">
        <v>129</v>
      </c>
      <c r="L97" s="83">
        <v>688.12</v>
      </c>
      <c r="M97" s="20"/>
      <c r="N97" s="20"/>
      <c r="O97" s="20"/>
      <c r="P97" s="20"/>
      <c r="Q97" s="20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</row>
    <row r="98" spans="1:70" ht="15">
      <c r="A98" s="30"/>
      <c r="B98" s="81" t="s">
        <v>100</v>
      </c>
      <c r="C98" s="82">
        <v>596</v>
      </c>
      <c r="D98" s="65"/>
      <c r="E98" s="47"/>
      <c r="F98" s="47"/>
      <c r="G98" s="66"/>
      <c r="H98" s="68"/>
      <c r="I98" s="68"/>
      <c r="J98" s="67"/>
      <c r="K98" s="81" t="s">
        <v>100</v>
      </c>
      <c r="L98" s="83">
        <v>272</v>
      </c>
      <c r="M98" s="20"/>
      <c r="N98" s="20"/>
      <c r="O98" s="20"/>
      <c r="P98" s="20"/>
      <c r="Q98" s="20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</row>
    <row r="99" spans="1:70" ht="15">
      <c r="A99" s="30"/>
      <c r="B99" s="46"/>
      <c r="C99" s="42"/>
      <c r="D99" s="65"/>
      <c r="E99" s="47"/>
      <c r="F99" s="47"/>
      <c r="G99" s="66"/>
      <c r="H99" s="68"/>
      <c r="I99" s="68"/>
      <c r="J99" s="67"/>
      <c r="K99" s="46" t="s">
        <v>130</v>
      </c>
      <c r="L99" s="43">
        <v>176.22</v>
      </c>
      <c r="M99" s="20"/>
      <c r="N99" s="20"/>
      <c r="O99" s="20"/>
      <c r="P99" s="20"/>
      <c r="Q99" s="20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</row>
    <row r="100" spans="1:70" ht="15">
      <c r="A100" s="30"/>
      <c r="B100" s="46"/>
      <c r="C100" s="42"/>
      <c r="D100" s="65"/>
      <c r="E100" s="47"/>
      <c r="F100" s="47"/>
      <c r="G100" s="66"/>
      <c r="H100" s="86" t="s">
        <v>159</v>
      </c>
      <c r="I100" s="86">
        <v>57</v>
      </c>
      <c r="J100" s="67"/>
      <c r="K100" s="46"/>
      <c r="L100" s="43"/>
      <c r="M100" s="20"/>
      <c r="N100" s="20"/>
      <c r="O100" s="20"/>
      <c r="P100" s="20"/>
      <c r="Q100" s="20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</row>
    <row r="101" spans="1:34" s="1" customFormat="1" ht="15">
      <c r="A101" s="31"/>
      <c r="B101" s="15" t="s">
        <v>131</v>
      </c>
      <c r="C101" s="14">
        <f>SUM(C88:C100)</f>
        <v>17282</v>
      </c>
      <c r="D101" s="7"/>
      <c r="E101" s="15" t="s">
        <v>131</v>
      </c>
      <c r="F101" s="14">
        <f>SUM(F88:F100)</f>
        <v>0</v>
      </c>
      <c r="G101" s="10"/>
      <c r="H101" s="15" t="s">
        <v>131</v>
      </c>
      <c r="I101" s="14">
        <f>SUM(I88:I100)</f>
        <v>57</v>
      </c>
      <c r="J101" s="10"/>
      <c r="K101" s="15" t="s">
        <v>131</v>
      </c>
      <c r="L101" s="14">
        <f>SUM(L88:L100)</f>
        <v>1136.34</v>
      </c>
      <c r="M101" s="16"/>
      <c r="N101" s="120"/>
      <c r="O101" s="120"/>
      <c r="P101" s="120"/>
      <c r="Q101" s="120"/>
      <c r="R101" s="4"/>
      <c r="S101" s="4"/>
      <c r="T101" s="4"/>
      <c r="U101" s="4"/>
      <c r="V101" s="4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</row>
    <row r="102" spans="1:32" ht="15">
      <c r="A102" s="30"/>
      <c r="B102" s="74"/>
      <c r="C102" s="32"/>
      <c r="D102" s="33"/>
      <c r="E102" s="34"/>
      <c r="F102" s="34"/>
      <c r="G102" s="33"/>
      <c r="H102" s="52"/>
      <c r="I102" s="52"/>
      <c r="J102" s="33"/>
      <c r="K102" s="35"/>
      <c r="L102" s="36"/>
      <c r="M102" s="9"/>
      <c r="N102" s="20"/>
      <c r="O102" s="20"/>
      <c r="P102" s="20"/>
      <c r="Q102" s="20"/>
      <c r="R102" s="2"/>
      <c r="S102" s="2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70" ht="15">
      <c r="A103" s="30"/>
      <c r="B103" s="81" t="s">
        <v>65</v>
      </c>
      <c r="C103" s="82">
        <v>1357</v>
      </c>
      <c r="D103" s="65"/>
      <c r="E103" s="44"/>
      <c r="F103" s="45"/>
      <c r="G103" s="66"/>
      <c r="H103" s="81" t="s">
        <v>65</v>
      </c>
      <c r="I103" s="83">
        <v>34</v>
      </c>
      <c r="J103" s="67"/>
      <c r="K103" s="81" t="s">
        <v>65</v>
      </c>
      <c r="L103" s="86">
        <v>566</v>
      </c>
      <c r="M103" s="9"/>
      <c r="N103" s="20"/>
      <c r="O103" s="20"/>
      <c r="P103" s="20"/>
      <c r="Q103" s="20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</row>
    <row r="104" spans="1:70" ht="15">
      <c r="A104" s="30"/>
      <c r="B104" s="46" t="s">
        <v>163</v>
      </c>
      <c r="C104" s="42">
        <v>11290</v>
      </c>
      <c r="D104" s="65"/>
      <c r="E104" s="47"/>
      <c r="F104" s="47"/>
      <c r="G104" s="66"/>
      <c r="H104" s="46" t="s">
        <v>66</v>
      </c>
      <c r="I104" s="43">
        <v>745</v>
      </c>
      <c r="J104" s="67"/>
      <c r="K104" s="46" t="s">
        <v>66</v>
      </c>
      <c r="L104" s="67">
        <v>1178.15</v>
      </c>
      <c r="M104" s="9">
        <v>22</v>
      </c>
      <c r="N104" s="9" t="s">
        <v>203</v>
      </c>
      <c r="O104" s="9"/>
      <c r="P104" s="9"/>
      <c r="Q104" s="9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</row>
    <row r="105" spans="1:70" ht="15">
      <c r="A105" s="71" t="s">
        <v>244</v>
      </c>
      <c r="B105" s="81" t="s">
        <v>149</v>
      </c>
      <c r="C105" s="82">
        <v>2633</v>
      </c>
      <c r="D105" s="65"/>
      <c r="E105" s="47"/>
      <c r="F105" s="47"/>
      <c r="G105" s="66"/>
      <c r="H105" s="84" t="s">
        <v>149</v>
      </c>
      <c r="I105" s="85">
        <v>617</v>
      </c>
      <c r="J105" s="67"/>
      <c r="K105" s="84" t="s">
        <v>149</v>
      </c>
      <c r="L105" s="86">
        <v>681</v>
      </c>
      <c r="M105" s="9"/>
      <c r="N105" s="114" t="s">
        <v>196</v>
      </c>
      <c r="O105" s="114"/>
      <c r="P105" s="9"/>
      <c r="Q105" s="9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</row>
    <row r="106" spans="1:30" ht="15">
      <c r="A106" s="30" t="s">
        <v>164</v>
      </c>
      <c r="B106" s="46"/>
      <c r="C106" s="42"/>
      <c r="D106" s="65"/>
      <c r="E106" s="47"/>
      <c r="F106" s="47"/>
      <c r="G106" s="66"/>
      <c r="H106" s="67"/>
      <c r="I106" s="67"/>
      <c r="J106" s="67"/>
      <c r="K106" s="46" t="s">
        <v>127</v>
      </c>
      <c r="L106" s="43">
        <v>6097</v>
      </c>
      <c r="M106" s="9"/>
      <c r="N106" s="9" t="s">
        <v>197</v>
      </c>
      <c r="O106" s="9" t="s">
        <v>198</v>
      </c>
      <c r="P106" s="9" t="s">
        <v>199</v>
      </c>
      <c r="Q106" s="9" t="s">
        <v>200</v>
      </c>
      <c r="R106" s="2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4" s="1" customFormat="1" ht="15">
      <c r="A107" s="31"/>
      <c r="B107" s="15" t="s">
        <v>131</v>
      </c>
      <c r="C107" s="14">
        <f>SUM(C103:C106)</f>
        <v>15280</v>
      </c>
      <c r="D107" s="7"/>
      <c r="E107" s="15" t="s">
        <v>131</v>
      </c>
      <c r="F107" s="14">
        <f>SUM(F103:F106)</f>
        <v>0</v>
      </c>
      <c r="G107" s="10"/>
      <c r="H107" s="15" t="s">
        <v>131</v>
      </c>
      <c r="I107" s="14">
        <f>SUM(I103:I106)</f>
        <v>1396</v>
      </c>
      <c r="J107" s="10"/>
      <c r="K107" s="15" t="s">
        <v>131</v>
      </c>
      <c r="L107" s="14">
        <f>SUM(L103:L106)</f>
        <v>8522.15</v>
      </c>
      <c r="M107" s="16"/>
      <c r="N107" s="115">
        <f>SUM(C64+C70+C71+C73+C74+C75+C80+C82+C85+C101)</f>
        <v>71434</v>
      </c>
      <c r="O107" s="115">
        <f>SUM(F101)</f>
        <v>0</v>
      </c>
      <c r="P107" s="115">
        <f>SUM(I64+I76+I80+I101)</f>
        <v>6933</v>
      </c>
      <c r="Q107" s="115">
        <f>SUM(L64+L76+L80+L82+L85+L97+L98)</f>
        <v>12859.250000000002</v>
      </c>
      <c r="R107" s="4"/>
      <c r="S107" s="4"/>
      <c r="T107" s="4"/>
      <c r="U107" s="4"/>
      <c r="V107" s="4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</row>
    <row r="108" spans="1:32" ht="15.75" customHeight="1">
      <c r="A108" s="30"/>
      <c r="B108" s="74"/>
      <c r="C108" s="32"/>
      <c r="D108" s="33"/>
      <c r="E108" s="34"/>
      <c r="F108" s="34"/>
      <c r="G108" s="33"/>
      <c r="H108" s="52"/>
      <c r="I108" s="52"/>
      <c r="J108" s="33"/>
      <c r="K108" s="35"/>
      <c r="L108" s="36"/>
      <c r="M108" s="9"/>
      <c r="N108" s="20" t="s">
        <v>202</v>
      </c>
      <c r="O108" s="20"/>
      <c r="P108" s="20"/>
      <c r="Q108" s="20"/>
      <c r="R108" s="2"/>
      <c r="S108" s="2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2" ht="15">
      <c r="A109" s="30"/>
      <c r="B109" s="81" t="s">
        <v>17</v>
      </c>
      <c r="C109" s="82">
        <v>4739</v>
      </c>
      <c r="D109" s="65"/>
      <c r="E109" s="47"/>
      <c r="F109" s="47"/>
      <c r="G109" s="66"/>
      <c r="H109" s="81" t="s">
        <v>17</v>
      </c>
      <c r="I109" s="83">
        <v>12</v>
      </c>
      <c r="J109" s="67"/>
      <c r="K109" s="81" t="s">
        <v>17</v>
      </c>
      <c r="L109" s="83">
        <v>965.3</v>
      </c>
      <c r="M109" s="9"/>
      <c r="N109" s="113">
        <f>SUM(C68+C72+C78+C79+C81+C83+C84)</f>
        <v>62378</v>
      </c>
      <c r="O109" s="113">
        <f>SUM(F68)</f>
        <v>16364</v>
      </c>
      <c r="P109" s="113">
        <f>SUM(I68+I84)</f>
        <v>8641</v>
      </c>
      <c r="Q109" s="113">
        <f>SUM(L83+L84+L99)</f>
        <v>1156.23</v>
      </c>
      <c r="R109" s="2"/>
      <c r="S109" s="2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1:32" ht="15">
      <c r="A110" s="30"/>
      <c r="B110" s="81" t="s">
        <v>148</v>
      </c>
      <c r="C110" s="82">
        <v>566</v>
      </c>
      <c r="D110" s="65"/>
      <c r="E110" s="47"/>
      <c r="F110" s="47"/>
      <c r="G110" s="66"/>
      <c r="H110" s="46"/>
      <c r="I110" s="43"/>
      <c r="J110" s="67"/>
      <c r="K110" s="46"/>
      <c r="L110" s="43"/>
      <c r="M110" s="9"/>
      <c r="N110" s="20"/>
      <c r="O110" s="20"/>
      <c r="P110" s="20"/>
      <c r="Q110" s="20"/>
      <c r="R110" s="2"/>
      <c r="S110" s="2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1:12" ht="409.5">
      <c r="A111" s="30"/>
      <c r="B111" s="81" t="s">
        <v>42</v>
      </c>
      <c r="C111" s="82">
        <v>5114</v>
      </c>
      <c r="D111" s="65"/>
      <c r="E111" s="90" t="s">
        <v>42</v>
      </c>
      <c r="F111" s="91">
        <v>2208</v>
      </c>
      <c r="G111" s="66"/>
      <c r="H111" s="81" t="s">
        <v>42</v>
      </c>
      <c r="I111" s="83">
        <v>1095</v>
      </c>
      <c r="J111" s="68"/>
      <c r="K111" s="44"/>
      <c r="L111" s="45"/>
    </row>
    <row r="112" spans="1:32" ht="15">
      <c r="A112" s="71" t="s">
        <v>245</v>
      </c>
      <c r="B112" s="81" t="s">
        <v>18</v>
      </c>
      <c r="C112" s="82">
        <v>19588</v>
      </c>
      <c r="D112" s="65"/>
      <c r="E112" s="81" t="s">
        <v>18</v>
      </c>
      <c r="F112" s="83">
        <v>8548</v>
      </c>
      <c r="G112" s="66"/>
      <c r="H112" s="81" t="s">
        <v>18</v>
      </c>
      <c r="I112" s="83">
        <v>6143</v>
      </c>
      <c r="J112" s="68"/>
      <c r="K112" s="68"/>
      <c r="L112" s="67"/>
      <c r="M112" s="9">
        <v>22</v>
      </c>
      <c r="N112" s="20"/>
      <c r="O112" s="20"/>
      <c r="P112" s="20"/>
      <c r="Q112" s="20"/>
      <c r="R112" s="2"/>
      <c r="S112" s="2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pans="1:32" ht="15">
      <c r="A113" s="30" t="s">
        <v>165</v>
      </c>
      <c r="B113" s="81" t="s">
        <v>144</v>
      </c>
      <c r="C113" s="82">
        <v>1693</v>
      </c>
      <c r="D113" s="65"/>
      <c r="E113" s="46"/>
      <c r="F113" s="43"/>
      <c r="G113" s="66"/>
      <c r="H113" s="46"/>
      <c r="I113" s="43"/>
      <c r="J113" s="68"/>
      <c r="K113" s="68"/>
      <c r="L113" s="67"/>
      <c r="M113" s="9"/>
      <c r="N113" s="20"/>
      <c r="O113" s="20"/>
      <c r="P113" s="20"/>
      <c r="Q113" s="20"/>
      <c r="R113" s="2"/>
      <c r="S113" s="2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1:12" ht="409.5">
      <c r="A114" s="30"/>
      <c r="B114" s="81" t="s">
        <v>44</v>
      </c>
      <c r="C114" s="82">
        <v>2184</v>
      </c>
      <c r="D114" s="65"/>
      <c r="E114" s="47"/>
      <c r="F114" s="47"/>
      <c r="G114" s="66"/>
      <c r="H114" s="84" t="s">
        <v>44</v>
      </c>
      <c r="I114" s="86">
        <v>16</v>
      </c>
      <c r="J114" s="68"/>
      <c r="K114" s="86" t="s">
        <v>44</v>
      </c>
      <c r="L114" s="86">
        <v>707</v>
      </c>
    </row>
    <row r="115" spans="1:12" ht="409.5">
      <c r="A115" s="30"/>
      <c r="B115" s="81" t="s">
        <v>57</v>
      </c>
      <c r="C115" s="82">
        <v>2692</v>
      </c>
      <c r="D115" s="65"/>
      <c r="E115" s="47"/>
      <c r="F115" s="47"/>
      <c r="G115" s="66"/>
      <c r="H115" s="81" t="s">
        <v>57</v>
      </c>
      <c r="I115" s="83">
        <v>1</v>
      </c>
      <c r="J115" s="68"/>
      <c r="K115" s="81" t="s">
        <v>57</v>
      </c>
      <c r="L115" s="86">
        <v>461</v>
      </c>
    </row>
    <row r="116" spans="1:12" ht="409.5">
      <c r="A116" s="30"/>
      <c r="B116" s="68"/>
      <c r="C116" s="68"/>
      <c r="D116" s="68"/>
      <c r="E116" s="68"/>
      <c r="F116" s="68"/>
      <c r="G116" s="68"/>
      <c r="H116" s="81" t="s">
        <v>121</v>
      </c>
      <c r="I116" s="83">
        <v>58</v>
      </c>
      <c r="J116" s="68"/>
      <c r="K116" s="68"/>
      <c r="L116" s="68"/>
    </row>
    <row r="117" spans="1:12" ht="409.5">
      <c r="A117" s="30"/>
      <c r="B117" s="68"/>
      <c r="C117" s="68"/>
      <c r="D117" s="68"/>
      <c r="E117" s="68"/>
      <c r="F117" s="68"/>
      <c r="G117" s="68"/>
      <c r="H117" s="46"/>
      <c r="I117" s="43"/>
      <c r="J117" s="68"/>
      <c r="K117" s="86" t="s">
        <v>161</v>
      </c>
      <c r="L117" s="86">
        <v>911.2</v>
      </c>
    </row>
    <row r="118" spans="1:34" s="1" customFormat="1" ht="15">
      <c r="A118" s="31"/>
      <c r="B118" s="15" t="s">
        <v>131</v>
      </c>
      <c r="C118" s="14">
        <f>SUM(C109:C117)</f>
        <v>36576</v>
      </c>
      <c r="D118" s="7"/>
      <c r="E118" s="15" t="s">
        <v>131</v>
      </c>
      <c r="F118" s="14">
        <f>SUM(F109:F117)</f>
        <v>10756</v>
      </c>
      <c r="G118" s="10"/>
      <c r="H118" s="15" t="s">
        <v>131</v>
      </c>
      <c r="I118" s="14">
        <f>SUM(I109:I117)</f>
        <v>7325</v>
      </c>
      <c r="J118" s="10"/>
      <c r="K118" s="15" t="s">
        <v>131</v>
      </c>
      <c r="L118" s="14">
        <f>SUM(L109:L117)</f>
        <v>3044.5</v>
      </c>
      <c r="M118" s="16"/>
      <c r="N118" s="120"/>
      <c r="O118" s="120"/>
      <c r="P118" s="120"/>
      <c r="Q118" s="120"/>
      <c r="R118" s="4"/>
      <c r="S118" s="4"/>
      <c r="T118" s="4"/>
      <c r="U118" s="4"/>
      <c r="V118" s="4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</row>
    <row r="119" spans="1:34" s="1" customFormat="1" ht="15">
      <c r="A119" s="30"/>
      <c r="B119" s="41"/>
      <c r="C119" s="40"/>
      <c r="D119" s="38"/>
      <c r="E119" s="41"/>
      <c r="F119" s="40"/>
      <c r="G119" s="34"/>
      <c r="H119" s="41"/>
      <c r="I119" s="40"/>
      <c r="J119" s="34"/>
      <c r="K119" s="41"/>
      <c r="L119" s="40"/>
      <c r="M119" s="16"/>
      <c r="N119" s="20"/>
      <c r="O119" s="20"/>
      <c r="P119" s="20"/>
      <c r="Q119" s="20"/>
      <c r="R119" s="4"/>
      <c r="S119" s="4"/>
      <c r="T119" s="4"/>
      <c r="U119" s="4"/>
      <c r="V119" s="4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</row>
    <row r="120" spans="1:17" ht="409.5">
      <c r="A120" s="30"/>
      <c r="B120" s="11" t="s">
        <v>95</v>
      </c>
      <c r="C120" s="42">
        <v>18395</v>
      </c>
      <c r="D120" s="65"/>
      <c r="E120" s="47"/>
      <c r="F120" s="47"/>
      <c r="G120" s="66"/>
      <c r="H120" s="46" t="s">
        <v>117</v>
      </c>
      <c r="I120" s="43">
        <v>4697</v>
      </c>
      <c r="J120" s="67"/>
      <c r="K120" s="46" t="s">
        <v>95</v>
      </c>
      <c r="L120" s="43">
        <v>2560</v>
      </c>
      <c r="N120" s="20"/>
      <c r="O120" s="20"/>
      <c r="P120" s="20"/>
      <c r="Q120" s="20"/>
    </row>
    <row r="121" spans="1:34" s="1" customFormat="1" ht="15">
      <c r="A121" s="71" t="s">
        <v>246</v>
      </c>
      <c r="B121" s="11" t="s">
        <v>96</v>
      </c>
      <c r="C121" s="42">
        <v>25626</v>
      </c>
      <c r="D121" s="65"/>
      <c r="E121" s="47"/>
      <c r="F121" s="47"/>
      <c r="G121" s="66"/>
      <c r="H121" s="46" t="s">
        <v>118</v>
      </c>
      <c r="I121" s="43">
        <v>2867</v>
      </c>
      <c r="J121" s="68"/>
      <c r="K121" s="46" t="s">
        <v>96</v>
      </c>
      <c r="L121" s="43">
        <v>486.45</v>
      </c>
      <c r="M121" s="16"/>
      <c r="N121" s="20"/>
      <c r="O121" s="20"/>
      <c r="P121" s="20"/>
      <c r="Q121" s="20"/>
      <c r="R121" s="4"/>
      <c r="S121" s="4"/>
      <c r="T121" s="4"/>
      <c r="U121" s="4"/>
      <c r="V121" s="4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</row>
    <row r="122" spans="1:34" s="1" customFormat="1" ht="15">
      <c r="A122" s="30" t="s">
        <v>166</v>
      </c>
      <c r="B122" s="15" t="s">
        <v>131</v>
      </c>
      <c r="C122" s="14">
        <f>SUM(C120:C121)</f>
        <v>44021</v>
      </c>
      <c r="D122" s="7"/>
      <c r="E122" s="15" t="s">
        <v>131</v>
      </c>
      <c r="F122" s="14">
        <f>SUM(F120:F121)</f>
        <v>0</v>
      </c>
      <c r="G122" s="10"/>
      <c r="H122" s="15" t="s">
        <v>131</v>
      </c>
      <c r="I122" s="14">
        <f>SUM(I120:I121)</f>
        <v>7564</v>
      </c>
      <c r="J122" s="10"/>
      <c r="K122" s="15" t="s">
        <v>131</v>
      </c>
      <c r="L122" s="14">
        <f>SUM(L120:L121)</f>
        <v>3046.45</v>
      </c>
      <c r="M122" s="16"/>
      <c r="N122" s="113"/>
      <c r="O122" s="113"/>
      <c r="P122" s="113"/>
      <c r="Q122" s="113"/>
      <c r="R122" s="4"/>
      <c r="S122" s="4"/>
      <c r="T122" s="4"/>
      <c r="U122" s="4"/>
      <c r="V122" s="4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</row>
    <row r="123" spans="1:34" s="1" customFormat="1" ht="15">
      <c r="A123" s="30"/>
      <c r="B123" s="41"/>
      <c r="C123" s="40"/>
      <c r="D123" s="38"/>
      <c r="E123" s="41"/>
      <c r="F123" s="40"/>
      <c r="G123" s="34"/>
      <c r="H123" s="41"/>
      <c r="I123" s="40"/>
      <c r="J123" s="34"/>
      <c r="K123" s="41"/>
      <c r="L123" s="40"/>
      <c r="M123" s="16"/>
      <c r="N123" s="20"/>
      <c r="O123" s="20"/>
      <c r="P123" s="20"/>
      <c r="Q123" s="20"/>
      <c r="R123" s="4"/>
      <c r="S123" s="4"/>
      <c r="T123" s="4"/>
      <c r="U123" s="4"/>
      <c r="V123" s="4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</row>
    <row r="124" spans="1:70" ht="15">
      <c r="A124" s="30"/>
      <c r="B124" s="11" t="s">
        <v>104</v>
      </c>
      <c r="C124" s="42">
        <v>2112</v>
      </c>
      <c r="D124" s="65"/>
      <c r="E124" s="47"/>
      <c r="F124" s="47"/>
      <c r="G124" s="66"/>
      <c r="H124" s="67"/>
      <c r="I124" s="67"/>
      <c r="J124" s="67"/>
      <c r="K124" s="46" t="s">
        <v>104</v>
      </c>
      <c r="L124" s="43">
        <v>420.07</v>
      </c>
      <c r="M124" s="20"/>
      <c r="N124" s="113"/>
      <c r="O124" s="113"/>
      <c r="P124" s="113"/>
      <c r="Q124" s="113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</row>
    <row r="125" spans="1:70" ht="15">
      <c r="A125" s="30"/>
      <c r="B125" s="11" t="s">
        <v>105</v>
      </c>
      <c r="C125" s="42">
        <v>1226</v>
      </c>
      <c r="D125" s="65"/>
      <c r="E125" s="47"/>
      <c r="F125" s="47"/>
      <c r="G125" s="66"/>
      <c r="H125" s="67"/>
      <c r="I125" s="67"/>
      <c r="J125" s="67"/>
      <c r="K125" s="46" t="s">
        <v>105</v>
      </c>
      <c r="L125" s="43">
        <v>745.86</v>
      </c>
      <c r="M125" s="9"/>
      <c r="N125" s="20"/>
      <c r="O125" s="20"/>
      <c r="P125" s="20"/>
      <c r="Q125" s="20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</row>
    <row r="126" spans="1:30" ht="15">
      <c r="A126" s="71" t="s">
        <v>247</v>
      </c>
      <c r="B126" s="11" t="s">
        <v>125</v>
      </c>
      <c r="C126" s="42">
        <v>2296</v>
      </c>
      <c r="D126" s="65"/>
      <c r="E126" s="47"/>
      <c r="F126" s="47"/>
      <c r="G126" s="66"/>
      <c r="H126" s="67"/>
      <c r="I126" s="67"/>
      <c r="J126" s="67"/>
      <c r="K126" s="46" t="s">
        <v>125</v>
      </c>
      <c r="L126" s="43">
        <v>653.36</v>
      </c>
      <c r="M126" s="9"/>
      <c r="N126" s="20"/>
      <c r="O126" s="20"/>
      <c r="P126" s="20"/>
      <c r="Q126" s="20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ht="15">
      <c r="A127" s="30" t="s">
        <v>167</v>
      </c>
      <c r="B127" s="11" t="s">
        <v>103</v>
      </c>
      <c r="C127" s="42">
        <v>2784</v>
      </c>
      <c r="D127" s="65"/>
      <c r="E127" s="47"/>
      <c r="F127" s="47"/>
      <c r="G127" s="66"/>
      <c r="H127" s="67"/>
      <c r="I127" s="67"/>
      <c r="J127" s="67"/>
      <c r="K127" s="68"/>
      <c r="L127" s="68"/>
      <c r="M127" s="9"/>
      <c r="N127" s="20"/>
      <c r="O127" s="20"/>
      <c r="P127" s="20"/>
      <c r="Q127" s="20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70" ht="15">
      <c r="A128" s="30"/>
      <c r="B128" s="11" t="s">
        <v>106</v>
      </c>
      <c r="C128" s="42">
        <v>2800</v>
      </c>
      <c r="D128" s="65"/>
      <c r="E128" s="47"/>
      <c r="F128" s="47"/>
      <c r="G128" s="66"/>
      <c r="H128" s="67"/>
      <c r="I128" s="67"/>
      <c r="J128" s="67"/>
      <c r="K128" s="46" t="s">
        <v>106</v>
      </c>
      <c r="L128" s="43">
        <v>813.35</v>
      </c>
      <c r="M128" s="9"/>
      <c r="N128" s="20"/>
      <c r="O128" s="20"/>
      <c r="P128" s="20"/>
      <c r="Q128" s="20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</row>
    <row r="129" spans="1:30" ht="15">
      <c r="A129" s="30"/>
      <c r="B129" s="11" t="s">
        <v>107</v>
      </c>
      <c r="C129" s="42">
        <v>1887</v>
      </c>
      <c r="D129" s="65"/>
      <c r="E129" s="47"/>
      <c r="F129" s="47"/>
      <c r="G129" s="66"/>
      <c r="H129" s="46" t="s">
        <v>107</v>
      </c>
      <c r="I129" s="43">
        <v>571</v>
      </c>
      <c r="J129" s="67"/>
      <c r="K129" s="46" t="s">
        <v>107</v>
      </c>
      <c r="L129" s="68">
        <v>954.89</v>
      </c>
      <c r="M129" s="9"/>
      <c r="N129" s="20"/>
      <c r="O129" s="20"/>
      <c r="P129" s="20"/>
      <c r="Q129" s="20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ht="15">
      <c r="A130" s="31"/>
      <c r="B130" s="11" t="s">
        <v>108</v>
      </c>
      <c r="C130" s="42">
        <v>3785</v>
      </c>
      <c r="D130" s="65"/>
      <c r="E130" s="47"/>
      <c r="F130" s="47"/>
      <c r="G130" s="66"/>
      <c r="H130" s="68"/>
      <c r="I130" s="68"/>
      <c r="J130" s="67"/>
      <c r="K130" s="46" t="s">
        <v>108</v>
      </c>
      <c r="L130" s="43">
        <v>1087.47</v>
      </c>
      <c r="M130" s="9"/>
      <c r="N130" s="20"/>
      <c r="O130" s="20"/>
      <c r="P130" s="20"/>
      <c r="Q130" s="20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70" ht="15">
      <c r="A131" s="30"/>
      <c r="B131" s="15" t="s">
        <v>131</v>
      </c>
      <c r="C131" s="64">
        <f>SUM(C124:C130)</f>
        <v>16890</v>
      </c>
      <c r="D131" s="65"/>
      <c r="E131" s="44" t="s">
        <v>131</v>
      </c>
      <c r="F131" s="64">
        <f>SUM(F124:F130)</f>
        <v>0</v>
      </c>
      <c r="G131" s="66"/>
      <c r="H131" s="44" t="s">
        <v>131</v>
      </c>
      <c r="I131" s="64">
        <f>SUM(I124:I130)</f>
        <v>571</v>
      </c>
      <c r="J131" s="66"/>
      <c r="K131" s="44" t="s">
        <v>131</v>
      </c>
      <c r="L131" s="64">
        <f>SUM(L124:L130)</f>
        <v>4675</v>
      </c>
      <c r="M131" s="20"/>
      <c r="N131" s="20"/>
      <c r="O131" s="20"/>
      <c r="P131" s="20"/>
      <c r="Q131" s="20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</row>
    <row r="132" spans="1:34" s="1" customFormat="1" ht="15">
      <c r="A132" s="30"/>
      <c r="B132" s="35"/>
      <c r="C132" s="37"/>
      <c r="D132" s="38"/>
      <c r="E132" s="39"/>
      <c r="F132" s="39"/>
      <c r="G132" s="34"/>
      <c r="H132" s="52"/>
      <c r="I132" s="52"/>
      <c r="J132" s="54"/>
      <c r="K132" s="35"/>
      <c r="L132" s="36"/>
      <c r="M132" s="16"/>
      <c r="N132" s="120"/>
      <c r="O132" s="120"/>
      <c r="P132" s="120"/>
      <c r="Q132" s="120"/>
      <c r="R132" s="4"/>
      <c r="S132" s="4"/>
      <c r="T132" s="4"/>
      <c r="U132" s="4"/>
      <c r="V132" s="4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</row>
    <row r="133" spans="1:30" ht="15">
      <c r="A133" s="30"/>
      <c r="B133" s="46" t="s">
        <v>101</v>
      </c>
      <c r="C133" s="42">
        <v>31862</v>
      </c>
      <c r="D133" s="65"/>
      <c r="E133" s="47"/>
      <c r="F133" s="47"/>
      <c r="G133" s="66"/>
      <c r="H133" s="46" t="s">
        <v>101</v>
      </c>
      <c r="I133" s="43">
        <v>2066</v>
      </c>
      <c r="J133" s="67"/>
      <c r="K133" s="46" t="s">
        <v>101</v>
      </c>
      <c r="L133" s="43">
        <v>3611.57</v>
      </c>
      <c r="M133" s="9"/>
      <c r="N133" s="20"/>
      <c r="O133" s="20"/>
      <c r="P133" s="20"/>
      <c r="Q133" s="20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1:70" ht="15">
      <c r="A134" s="30"/>
      <c r="B134" s="46" t="s">
        <v>155</v>
      </c>
      <c r="C134" s="42">
        <v>1700</v>
      </c>
      <c r="D134" s="65"/>
      <c r="E134" s="47"/>
      <c r="F134" s="47"/>
      <c r="G134" s="66"/>
      <c r="H134" s="46"/>
      <c r="I134" s="43"/>
      <c r="J134" s="67"/>
      <c r="K134" s="46"/>
      <c r="L134" s="43"/>
      <c r="M134" s="9"/>
      <c r="N134" s="20"/>
      <c r="O134" s="20"/>
      <c r="P134" s="20"/>
      <c r="Q134" s="20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</row>
    <row r="135" spans="1:70" ht="15">
      <c r="A135" s="30"/>
      <c r="B135" s="46" t="s">
        <v>102</v>
      </c>
      <c r="C135" s="42">
        <v>1147</v>
      </c>
      <c r="D135" s="65"/>
      <c r="E135" s="47"/>
      <c r="F135" s="47"/>
      <c r="G135" s="66"/>
      <c r="H135" s="68"/>
      <c r="I135" s="68"/>
      <c r="J135" s="67"/>
      <c r="K135" s="68"/>
      <c r="L135" s="68"/>
      <c r="M135" s="9"/>
      <c r="N135" s="20"/>
      <c r="O135" s="20"/>
      <c r="P135" s="20"/>
      <c r="Q135" s="20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</row>
    <row r="136" spans="1:70" ht="15">
      <c r="A136" s="30"/>
      <c r="B136" s="46" t="s">
        <v>91</v>
      </c>
      <c r="C136" s="42">
        <v>7525</v>
      </c>
      <c r="D136" s="65"/>
      <c r="E136" s="47"/>
      <c r="F136" s="47"/>
      <c r="G136" s="66"/>
      <c r="H136" s="68"/>
      <c r="I136" s="68"/>
      <c r="J136" s="67"/>
      <c r="K136" s="46" t="s">
        <v>91</v>
      </c>
      <c r="L136" s="43">
        <v>430</v>
      </c>
      <c r="M136" s="9"/>
      <c r="N136" s="20"/>
      <c r="O136" s="20"/>
      <c r="P136" s="20"/>
      <c r="Q136" s="20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</row>
    <row r="137" spans="1:70" ht="15">
      <c r="A137" s="30"/>
      <c r="B137" s="46" t="s">
        <v>156</v>
      </c>
      <c r="C137" s="42">
        <v>649</v>
      </c>
      <c r="D137" s="65"/>
      <c r="E137" s="47"/>
      <c r="F137" s="47"/>
      <c r="G137" s="66"/>
      <c r="H137" s="68"/>
      <c r="I137" s="68"/>
      <c r="J137" s="67"/>
      <c r="K137" s="46"/>
      <c r="L137" s="43"/>
      <c r="M137" s="20"/>
      <c r="N137" s="20"/>
      <c r="O137" s="20"/>
      <c r="P137" s="20"/>
      <c r="Q137" s="20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</row>
    <row r="138" spans="1:70" ht="15">
      <c r="A138" s="71" t="s">
        <v>248</v>
      </c>
      <c r="B138" s="46" t="s">
        <v>157</v>
      </c>
      <c r="C138" s="42">
        <v>4229</v>
      </c>
      <c r="D138" s="65"/>
      <c r="E138" s="47"/>
      <c r="F138" s="47"/>
      <c r="G138" s="66"/>
      <c r="H138" s="68"/>
      <c r="I138" s="68"/>
      <c r="J138" s="67"/>
      <c r="K138" s="46"/>
      <c r="L138" s="43"/>
      <c r="M138" s="20"/>
      <c r="N138" s="20"/>
      <c r="O138" s="20"/>
      <c r="P138" s="20"/>
      <c r="Q138" s="20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</row>
    <row r="139" spans="1:70" ht="15">
      <c r="A139" s="30" t="s">
        <v>168</v>
      </c>
      <c r="B139" s="46" t="s">
        <v>90</v>
      </c>
      <c r="C139" s="42">
        <v>3335</v>
      </c>
      <c r="D139" s="65"/>
      <c r="E139" s="47"/>
      <c r="F139" s="47"/>
      <c r="G139" s="66"/>
      <c r="H139" s="46" t="s">
        <v>90</v>
      </c>
      <c r="I139" s="43">
        <v>157</v>
      </c>
      <c r="J139" s="67"/>
      <c r="K139" s="67"/>
      <c r="L139" s="67"/>
      <c r="M139" s="20"/>
      <c r="N139" s="20"/>
      <c r="O139" s="20"/>
      <c r="P139" s="20"/>
      <c r="Q139" s="20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</row>
    <row r="140" spans="1:12" ht="409.5">
      <c r="A140" s="30"/>
      <c r="B140" s="15" t="s">
        <v>131</v>
      </c>
      <c r="C140" s="14">
        <f>SUM(C133:C139)</f>
        <v>50447</v>
      </c>
      <c r="D140" s="7"/>
      <c r="E140" s="15" t="s">
        <v>131</v>
      </c>
      <c r="F140" s="14">
        <f>SUM(F133:F139)</f>
        <v>0</v>
      </c>
      <c r="G140" s="10"/>
      <c r="H140" s="15" t="s">
        <v>131</v>
      </c>
      <c r="I140" s="14">
        <f>SUM(I133:I139)</f>
        <v>2223</v>
      </c>
      <c r="J140" s="10"/>
      <c r="K140" s="15" t="s">
        <v>131</v>
      </c>
      <c r="L140" s="14">
        <f>SUM(L133:L139)</f>
        <v>4041.57</v>
      </c>
    </row>
    <row r="141" spans="1:70" ht="15">
      <c r="A141" s="30"/>
      <c r="B141" s="35"/>
      <c r="C141" s="37"/>
      <c r="D141" s="38"/>
      <c r="E141" s="39"/>
      <c r="F141" s="39"/>
      <c r="G141" s="34"/>
      <c r="H141" s="35"/>
      <c r="I141" s="36"/>
      <c r="J141" s="54"/>
      <c r="K141" s="54"/>
      <c r="L141" s="54"/>
      <c r="M141" s="20"/>
      <c r="N141" s="20"/>
      <c r="O141" s="20"/>
      <c r="P141" s="20"/>
      <c r="Q141" s="20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</row>
    <row r="142" spans="1:70" ht="15">
      <c r="A142" s="30"/>
      <c r="B142" s="11" t="s">
        <v>92</v>
      </c>
      <c r="C142" s="13">
        <v>14664</v>
      </c>
      <c r="D142" s="7"/>
      <c r="E142" s="17"/>
      <c r="F142" s="17"/>
      <c r="G142" s="10"/>
      <c r="H142" s="11" t="s">
        <v>92</v>
      </c>
      <c r="I142" s="122">
        <v>1307</v>
      </c>
      <c r="J142" s="19"/>
      <c r="K142" s="19"/>
      <c r="L142" s="19"/>
      <c r="M142" s="20"/>
      <c r="N142" s="20"/>
      <c r="O142" s="20"/>
      <c r="P142" s="20"/>
      <c r="Q142" s="20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</row>
    <row r="143" spans="1:70" ht="15">
      <c r="A143" s="71" t="s">
        <v>249</v>
      </c>
      <c r="B143" s="46" t="s">
        <v>93</v>
      </c>
      <c r="C143" s="42">
        <v>10264</v>
      </c>
      <c r="D143" s="65"/>
      <c r="E143" s="47"/>
      <c r="F143" s="47"/>
      <c r="G143" s="66"/>
      <c r="H143" s="68"/>
      <c r="I143" s="68"/>
      <c r="J143" s="67"/>
      <c r="K143" s="67"/>
      <c r="L143" s="67"/>
      <c r="M143" s="20"/>
      <c r="N143" s="20"/>
      <c r="O143" s="20"/>
      <c r="P143" s="20"/>
      <c r="Q143" s="20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</row>
    <row r="144" spans="1:70" ht="15">
      <c r="A144" s="30" t="s">
        <v>164</v>
      </c>
      <c r="B144" s="46" t="s">
        <v>158</v>
      </c>
      <c r="C144" s="42">
        <v>16881</v>
      </c>
      <c r="D144" s="65"/>
      <c r="E144" s="47"/>
      <c r="F144" s="47"/>
      <c r="G144" s="66"/>
      <c r="H144" s="68"/>
      <c r="I144" s="68"/>
      <c r="J144" s="67"/>
      <c r="K144" s="67"/>
      <c r="L144" s="67"/>
      <c r="M144" s="20"/>
      <c r="N144" s="9" t="s">
        <v>205</v>
      </c>
      <c r="O144" s="9"/>
      <c r="P144" s="9"/>
      <c r="Q144" s="9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</row>
    <row r="145" spans="1:70" ht="15">
      <c r="A145" s="30"/>
      <c r="B145" s="46" t="s">
        <v>94</v>
      </c>
      <c r="C145" s="42">
        <v>4973</v>
      </c>
      <c r="D145" s="65"/>
      <c r="E145" s="47"/>
      <c r="F145" s="47"/>
      <c r="G145" s="66"/>
      <c r="H145" s="46" t="s">
        <v>94</v>
      </c>
      <c r="I145" s="43">
        <v>1415</v>
      </c>
      <c r="J145" s="67"/>
      <c r="K145" s="67"/>
      <c r="L145" s="67"/>
      <c r="M145" s="20"/>
      <c r="N145" s="114" t="s">
        <v>196</v>
      </c>
      <c r="O145" s="114"/>
      <c r="P145" s="9"/>
      <c r="Q145" s="9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</row>
    <row r="146" spans="1:70" ht="15">
      <c r="A146" s="31"/>
      <c r="B146" s="46"/>
      <c r="C146" s="42"/>
      <c r="D146" s="65"/>
      <c r="E146" s="47"/>
      <c r="F146" s="47"/>
      <c r="G146" s="66"/>
      <c r="H146" s="46" t="s">
        <v>119</v>
      </c>
      <c r="I146" s="43">
        <v>19</v>
      </c>
      <c r="J146" s="68"/>
      <c r="K146" s="46" t="s">
        <v>119</v>
      </c>
      <c r="L146" s="43">
        <v>1407.84</v>
      </c>
      <c r="M146" s="20"/>
      <c r="N146" s="9" t="s">
        <v>197</v>
      </c>
      <c r="O146" s="9" t="s">
        <v>198</v>
      </c>
      <c r="P146" s="9" t="s">
        <v>199</v>
      </c>
      <c r="Q146" s="9" t="s">
        <v>200</v>
      </c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</row>
    <row r="147" spans="1:70" ht="15">
      <c r="A147" s="30"/>
      <c r="B147" s="46"/>
      <c r="C147" s="42"/>
      <c r="D147" s="65"/>
      <c r="E147" s="47"/>
      <c r="F147" s="47"/>
      <c r="G147" s="66"/>
      <c r="H147" s="46"/>
      <c r="I147" s="43"/>
      <c r="J147" s="68"/>
      <c r="K147" s="46" t="s">
        <v>160</v>
      </c>
      <c r="L147" s="43">
        <v>1164.3</v>
      </c>
      <c r="M147" s="20"/>
      <c r="N147" s="115">
        <f>SUM(C103+C105+C118)</f>
        <v>40566</v>
      </c>
      <c r="O147" s="115">
        <f>SUM(F118)</f>
        <v>10756</v>
      </c>
      <c r="P147" s="115">
        <f>SUM(I103+I105+I118)</f>
        <v>7976</v>
      </c>
      <c r="Q147" s="115">
        <f>SUM(L103+L105+L118)</f>
        <v>4291.5</v>
      </c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</row>
    <row r="148" spans="1:70" ht="15">
      <c r="A148" s="30"/>
      <c r="B148" s="44" t="s">
        <v>131</v>
      </c>
      <c r="C148" s="64">
        <f>SUM(C142:C147)</f>
        <v>46782</v>
      </c>
      <c r="D148" s="65"/>
      <c r="E148" s="44" t="s">
        <v>131</v>
      </c>
      <c r="F148" s="64">
        <f>SUM(F142:F147)</f>
        <v>0</v>
      </c>
      <c r="G148" s="66"/>
      <c r="H148" s="44" t="s">
        <v>131</v>
      </c>
      <c r="I148" s="64">
        <f>SUM(I142:I147)</f>
        <v>2741</v>
      </c>
      <c r="J148" s="66"/>
      <c r="K148" s="44" t="s">
        <v>131</v>
      </c>
      <c r="L148" s="64">
        <f>SUM(L142:L147)</f>
        <v>2572.14</v>
      </c>
      <c r="M148" s="20"/>
      <c r="N148" s="20" t="s">
        <v>202</v>
      </c>
      <c r="O148" s="20"/>
      <c r="P148" s="20"/>
      <c r="Q148" s="20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</row>
    <row r="149" spans="1:70" ht="15">
      <c r="A149" s="30"/>
      <c r="B149" s="41"/>
      <c r="C149" s="40"/>
      <c r="D149" s="38"/>
      <c r="E149" s="41"/>
      <c r="F149" s="40"/>
      <c r="G149" s="34"/>
      <c r="H149" s="41"/>
      <c r="I149" s="40"/>
      <c r="J149" s="34"/>
      <c r="K149" s="41"/>
      <c r="L149" s="40"/>
      <c r="M149" s="20"/>
      <c r="N149" s="113">
        <f>SUM(C104+C122+C131+C140)</f>
        <v>122648</v>
      </c>
      <c r="O149" s="113">
        <f>SUM(F140)</f>
        <v>0</v>
      </c>
      <c r="P149" s="113">
        <f>SUM(I104+I122+I131+I140)</f>
        <v>11103</v>
      </c>
      <c r="Q149" s="113">
        <f>SUM(L104+L106+L122+L131+L140)</f>
        <v>19038.17</v>
      </c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</row>
    <row r="150" spans="1:70" ht="22.5">
      <c r="A150" s="30"/>
      <c r="B150" s="81" t="s">
        <v>77</v>
      </c>
      <c r="C150" s="82">
        <v>6257</v>
      </c>
      <c r="D150" s="65"/>
      <c r="E150" s="44"/>
      <c r="F150" s="45"/>
      <c r="G150" s="66"/>
      <c r="H150" s="68"/>
      <c r="I150" s="68"/>
      <c r="J150" s="67"/>
      <c r="K150" s="84" t="s">
        <v>77</v>
      </c>
      <c r="L150" s="85">
        <v>4366.21</v>
      </c>
      <c r="M150" s="20"/>
      <c r="N150" s="20"/>
      <c r="O150" s="20"/>
      <c r="P150" s="20"/>
      <c r="Q150" s="20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</row>
    <row r="151" spans="1:72" ht="15">
      <c r="A151" s="71" t="s">
        <v>250</v>
      </c>
      <c r="B151" s="46" t="s">
        <v>23</v>
      </c>
      <c r="C151" s="42">
        <v>3338</v>
      </c>
      <c r="D151" s="65"/>
      <c r="E151" s="47"/>
      <c r="F151" s="47"/>
      <c r="G151" s="66"/>
      <c r="H151" s="67"/>
      <c r="I151" s="67"/>
      <c r="J151" s="67"/>
      <c r="K151" s="67"/>
      <c r="L151" s="67"/>
      <c r="M151" s="20">
        <v>29</v>
      </c>
      <c r="N151" s="20"/>
      <c r="O151" s="20"/>
      <c r="P151" s="20"/>
      <c r="Q151" s="20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</row>
    <row r="152" spans="1:30" ht="15">
      <c r="A152" s="30" t="s">
        <v>165</v>
      </c>
      <c r="B152" s="46" t="s">
        <v>143</v>
      </c>
      <c r="C152" s="42">
        <v>2475</v>
      </c>
      <c r="D152" s="65"/>
      <c r="E152" s="53"/>
      <c r="F152" s="53"/>
      <c r="G152" s="66"/>
      <c r="H152" s="68"/>
      <c r="I152" s="68"/>
      <c r="J152" s="66"/>
      <c r="K152" s="66"/>
      <c r="L152" s="67"/>
      <c r="M152" s="9"/>
      <c r="N152" s="20"/>
      <c r="O152" s="20"/>
      <c r="P152" s="20"/>
      <c r="Q152" s="20"/>
      <c r="R152" s="2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4" ht="15">
      <c r="A153" s="30"/>
      <c r="B153" s="46" t="s">
        <v>9</v>
      </c>
      <c r="C153" s="42">
        <v>954</v>
      </c>
      <c r="D153" s="65"/>
      <c r="E153" s="47"/>
      <c r="F153" s="47"/>
      <c r="G153" s="66"/>
      <c r="H153" s="46" t="s">
        <v>9</v>
      </c>
      <c r="I153" s="43">
        <v>206</v>
      </c>
      <c r="J153" s="68"/>
      <c r="K153" s="68"/>
      <c r="L153" s="67"/>
      <c r="M153" s="9"/>
      <c r="N153" s="20"/>
      <c r="O153" s="20"/>
      <c r="P153" s="20"/>
      <c r="Q153" s="20"/>
      <c r="R153" s="2"/>
      <c r="S153" s="2"/>
      <c r="T153" s="2"/>
      <c r="U153" s="2"/>
      <c r="V153" s="2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</row>
    <row r="154" spans="1:34" ht="15">
      <c r="A154" s="30"/>
      <c r="B154" s="44" t="s">
        <v>131</v>
      </c>
      <c r="C154" s="64">
        <f>SUM(C150:C153)</f>
        <v>13024</v>
      </c>
      <c r="D154" s="65"/>
      <c r="E154" s="44" t="s">
        <v>131</v>
      </c>
      <c r="F154" s="64">
        <f>SUM(F150:F153)</f>
        <v>0</v>
      </c>
      <c r="G154" s="66"/>
      <c r="H154" s="44" t="s">
        <v>131</v>
      </c>
      <c r="I154" s="64">
        <f>SUM(I150:I153)</f>
        <v>206</v>
      </c>
      <c r="J154" s="66"/>
      <c r="K154" s="44" t="s">
        <v>131</v>
      </c>
      <c r="L154" s="64">
        <f>SUM(L150:L153)</f>
        <v>4366.21</v>
      </c>
      <c r="M154" s="9"/>
      <c r="N154" s="20"/>
      <c r="O154" s="20"/>
      <c r="P154" s="20"/>
      <c r="Q154" s="20"/>
      <c r="R154" s="2"/>
      <c r="S154" s="2"/>
      <c r="T154" s="2"/>
      <c r="U154" s="2"/>
      <c r="V154" s="2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</row>
    <row r="155" spans="1:34" ht="15">
      <c r="A155" s="30"/>
      <c r="B155" s="35"/>
      <c r="C155" s="37"/>
      <c r="D155" s="38"/>
      <c r="E155" s="39"/>
      <c r="F155" s="39"/>
      <c r="G155" s="34"/>
      <c r="H155" s="35"/>
      <c r="I155" s="36"/>
      <c r="J155" s="52"/>
      <c r="K155" s="52"/>
      <c r="L155" s="54"/>
      <c r="M155" s="9"/>
      <c r="N155" s="20"/>
      <c r="O155" s="20"/>
      <c r="P155" s="20"/>
      <c r="Q155" s="20"/>
      <c r="R155" s="2"/>
      <c r="S155" s="2"/>
      <c r="T155" s="2"/>
      <c r="U155" s="2"/>
      <c r="V155" s="2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</row>
    <row r="156" spans="1:32" ht="22.5">
      <c r="A156" s="30"/>
      <c r="B156" s="46" t="s">
        <v>192</v>
      </c>
      <c r="C156" s="42">
        <v>13983</v>
      </c>
      <c r="D156" s="65"/>
      <c r="E156" s="44"/>
      <c r="F156" s="45"/>
      <c r="G156" s="66"/>
      <c r="H156" s="46" t="s">
        <v>120</v>
      </c>
      <c r="I156" s="43">
        <v>2117</v>
      </c>
      <c r="J156" s="66"/>
      <c r="K156" s="46" t="s">
        <v>120</v>
      </c>
      <c r="L156" s="67">
        <v>4185.75</v>
      </c>
      <c r="M156" s="9">
        <v>29</v>
      </c>
      <c r="N156" s="20"/>
      <c r="O156" s="20"/>
      <c r="P156" s="20"/>
      <c r="Q156" s="20"/>
      <c r="R156" s="2"/>
      <c r="S156" s="2"/>
      <c r="T156" s="2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</row>
    <row r="157" spans="1:34" ht="15">
      <c r="A157" s="30"/>
      <c r="B157" s="46" t="s">
        <v>5</v>
      </c>
      <c r="C157" s="42">
        <v>529</v>
      </c>
      <c r="D157" s="65"/>
      <c r="E157" s="53"/>
      <c r="F157" s="53"/>
      <c r="G157" s="66"/>
      <c r="H157" s="46" t="s">
        <v>116</v>
      </c>
      <c r="I157" s="43">
        <v>276</v>
      </c>
      <c r="J157" s="66"/>
      <c r="K157" s="66"/>
      <c r="L157" s="67"/>
      <c r="M157" s="9">
        <v>29</v>
      </c>
      <c r="N157" s="20"/>
      <c r="O157" s="20"/>
      <c r="P157" s="20"/>
      <c r="Q157" s="20"/>
      <c r="R157" s="2"/>
      <c r="S157" s="2"/>
      <c r="T157" s="2"/>
      <c r="U157" s="2"/>
      <c r="V157" s="2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</row>
    <row r="158" spans="1:34" ht="15">
      <c r="A158" s="71" t="s">
        <v>251</v>
      </c>
      <c r="B158" s="46" t="s">
        <v>78</v>
      </c>
      <c r="C158" s="42">
        <v>1335</v>
      </c>
      <c r="D158" s="65"/>
      <c r="E158" s="47"/>
      <c r="F158" s="47"/>
      <c r="G158" s="66"/>
      <c r="H158" s="67"/>
      <c r="I158" s="67"/>
      <c r="J158" s="67"/>
      <c r="K158" s="46" t="s">
        <v>78</v>
      </c>
      <c r="L158" s="43">
        <v>380.33</v>
      </c>
      <c r="M158" s="9">
        <v>29</v>
      </c>
      <c r="N158" s="20"/>
      <c r="O158" s="20"/>
      <c r="P158" s="20"/>
      <c r="Q158" s="20"/>
      <c r="R158" s="2"/>
      <c r="S158" s="2"/>
      <c r="T158" s="2"/>
      <c r="U158" s="2"/>
      <c r="V158" s="2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</row>
    <row r="159" spans="1:70" ht="15">
      <c r="A159" s="30" t="s">
        <v>166</v>
      </c>
      <c r="B159" s="81" t="s">
        <v>79</v>
      </c>
      <c r="C159" s="82">
        <v>3101</v>
      </c>
      <c r="D159" s="65"/>
      <c r="E159" s="47"/>
      <c r="F159" s="47"/>
      <c r="G159" s="66"/>
      <c r="H159" s="81" t="s">
        <v>79</v>
      </c>
      <c r="I159" s="83">
        <v>47</v>
      </c>
      <c r="J159" s="67"/>
      <c r="K159" s="81" t="s">
        <v>79</v>
      </c>
      <c r="L159" s="83">
        <v>706</v>
      </c>
      <c r="M159" s="20">
        <v>29</v>
      </c>
      <c r="N159" s="20"/>
      <c r="O159" s="20"/>
      <c r="P159" s="20"/>
      <c r="Q159" s="20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</row>
    <row r="160" spans="1:70" ht="15">
      <c r="A160" s="30"/>
      <c r="B160" s="46" t="s">
        <v>80</v>
      </c>
      <c r="C160" s="42">
        <v>864</v>
      </c>
      <c r="D160" s="65"/>
      <c r="E160" s="47"/>
      <c r="F160" s="47"/>
      <c r="G160" s="66"/>
      <c r="H160" s="67"/>
      <c r="I160" s="67"/>
      <c r="J160" s="67"/>
      <c r="K160" s="46" t="s">
        <v>80</v>
      </c>
      <c r="L160" s="43">
        <v>395</v>
      </c>
      <c r="M160" s="20">
        <v>29</v>
      </c>
      <c r="N160" s="20"/>
      <c r="O160" s="20"/>
      <c r="P160" s="20"/>
      <c r="Q160" s="20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</row>
    <row r="161" spans="1:70" ht="15">
      <c r="A161" s="30"/>
      <c r="B161" s="46" t="s">
        <v>81</v>
      </c>
      <c r="C161" s="42">
        <v>810</v>
      </c>
      <c r="D161" s="65"/>
      <c r="E161" s="47"/>
      <c r="F161" s="47"/>
      <c r="G161" s="66"/>
      <c r="H161" s="67"/>
      <c r="I161" s="67"/>
      <c r="J161" s="67"/>
      <c r="K161" s="67"/>
      <c r="L161" s="67"/>
      <c r="M161" s="20">
        <v>29</v>
      </c>
      <c r="N161" s="20"/>
      <c r="O161" s="20"/>
      <c r="P161" s="20"/>
      <c r="Q161" s="20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</row>
    <row r="162" spans="1:70" ht="15">
      <c r="A162" s="31"/>
      <c r="B162" s="46" t="s">
        <v>82</v>
      </c>
      <c r="C162" s="42">
        <v>902</v>
      </c>
      <c r="D162" s="65"/>
      <c r="E162" s="47"/>
      <c r="F162" s="47"/>
      <c r="G162" s="66"/>
      <c r="H162" s="67"/>
      <c r="I162" s="67"/>
      <c r="J162" s="67"/>
      <c r="K162" s="67"/>
      <c r="L162" s="67"/>
      <c r="M162" s="20">
        <v>29</v>
      </c>
      <c r="N162" s="20"/>
      <c r="O162" s="20"/>
      <c r="P162" s="20"/>
      <c r="Q162" s="20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</row>
    <row r="163" spans="1:70" ht="15">
      <c r="A163" s="30"/>
      <c r="B163" s="81" t="s">
        <v>76</v>
      </c>
      <c r="C163" s="82">
        <v>796</v>
      </c>
      <c r="D163" s="7"/>
      <c r="E163" s="17"/>
      <c r="F163" s="17"/>
      <c r="G163" s="10"/>
      <c r="H163" s="19"/>
      <c r="I163" s="19"/>
      <c r="J163" s="19"/>
      <c r="K163" s="81" t="s">
        <v>76</v>
      </c>
      <c r="L163" s="83">
        <v>80</v>
      </c>
      <c r="M163" s="20">
        <v>29</v>
      </c>
      <c r="N163" s="20"/>
      <c r="O163" s="20"/>
      <c r="P163" s="20"/>
      <c r="Q163" s="20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</row>
    <row r="164" spans="1:70" ht="15">
      <c r="A164" s="30"/>
      <c r="B164" s="15" t="s">
        <v>131</v>
      </c>
      <c r="C164" s="14">
        <f>SUM(C156:C163)</f>
        <v>22320</v>
      </c>
      <c r="D164" s="7"/>
      <c r="E164" s="15" t="s">
        <v>131</v>
      </c>
      <c r="F164" s="14">
        <f>SUM(F156:F163)</f>
        <v>0</v>
      </c>
      <c r="G164" s="10"/>
      <c r="H164" s="15" t="s">
        <v>131</v>
      </c>
      <c r="I164" s="14">
        <f>SUM(I156:I163)</f>
        <v>2440</v>
      </c>
      <c r="J164" s="10"/>
      <c r="K164" s="15" t="s">
        <v>131</v>
      </c>
      <c r="L164" s="14">
        <f>SUM(L156:L163)</f>
        <v>5747.08</v>
      </c>
      <c r="M164" s="20">
        <v>29</v>
      </c>
      <c r="N164" s="20"/>
      <c r="O164" s="20"/>
      <c r="P164" s="20"/>
      <c r="Q164" s="20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</row>
    <row r="165" spans="1:34" s="1" customFormat="1" ht="15">
      <c r="A165" s="30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16"/>
      <c r="N165" s="120"/>
      <c r="O165" s="120"/>
      <c r="P165" s="120"/>
      <c r="Q165" s="120"/>
      <c r="R165" s="4"/>
      <c r="S165" s="4"/>
      <c r="T165" s="4"/>
      <c r="U165" s="4"/>
      <c r="V165" s="4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</row>
    <row r="166" spans="1:12" ht="22.5">
      <c r="A166" s="30"/>
      <c r="B166" s="81" t="s">
        <v>145</v>
      </c>
      <c r="C166" s="82">
        <v>3276</v>
      </c>
      <c r="D166" s="7"/>
      <c r="E166" s="17"/>
      <c r="F166" s="17"/>
      <c r="G166" s="10"/>
      <c r="H166" s="81" t="s">
        <v>46</v>
      </c>
      <c r="I166" s="83">
        <v>10</v>
      </c>
      <c r="J166" s="68"/>
      <c r="K166" s="81" t="s">
        <v>46</v>
      </c>
      <c r="L166" s="83">
        <v>626.46</v>
      </c>
    </row>
    <row r="167" spans="1:13" ht="409.5">
      <c r="A167" s="30"/>
      <c r="B167" s="81" t="s">
        <v>50</v>
      </c>
      <c r="C167" s="82">
        <v>3968</v>
      </c>
      <c r="D167" s="7"/>
      <c r="E167" s="17"/>
      <c r="F167" s="17"/>
      <c r="G167" s="10"/>
      <c r="H167" s="68"/>
      <c r="I167" s="68"/>
      <c r="J167" s="68"/>
      <c r="K167" s="81" t="s">
        <v>50</v>
      </c>
      <c r="L167" s="83">
        <v>1708.2</v>
      </c>
      <c r="M167" s="18">
        <v>29</v>
      </c>
    </row>
    <row r="168" spans="1:12" ht="26.25" customHeight="1">
      <c r="A168" s="71" t="s">
        <v>252</v>
      </c>
      <c r="B168" s="81" t="s">
        <v>61</v>
      </c>
      <c r="C168" s="82">
        <v>1247</v>
      </c>
      <c r="D168" s="7"/>
      <c r="E168" s="17"/>
      <c r="F168" s="17"/>
      <c r="G168" s="10"/>
      <c r="H168" s="67"/>
      <c r="I168" s="67"/>
      <c r="J168" s="67"/>
      <c r="K168" s="81" t="s">
        <v>61</v>
      </c>
      <c r="L168" s="83">
        <v>391.7</v>
      </c>
    </row>
    <row r="169" spans="1:70" ht="17.25" customHeight="1">
      <c r="A169" s="31" t="s">
        <v>167</v>
      </c>
      <c r="B169" s="81" t="s">
        <v>63</v>
      </c>
      <c r="C169" s="82">
        <v>1853</v>
      </c>
      <c r="D169" s="7"/>
      <c r="E169" s="17"/>
      <c r="F169" s="17"/>
      <c r="G169" s="10"/>
      <c r="H169" s="67"/>
      <c r="I169" s="67"/>
      <c r="J169" s="67"/>
      <c r="K169" s="81" t="s">
        <v>123</v>
      </c>
      <c r="L169" s="83">
        <v>535.82</v>
      </c>
      <c r="M169" s="9"/>
      <c r="N169" s="20"/>
      <c r="O169" s="20"/>
      <c r="P169" s="20"/>
      <c r="Q169" s="20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</row>
    <row r="170" spans="1:70" ht="15">
      <c r="A170" s="30"/>
      <c r="B170" s="87" t="s">
        <v>146</v>
      </c>
      <c r="C170" s="88">
        <v>0</v>
      </c>
      <c r="D170" s="7"/>
      <c r="E170" s="17"/>
      <c r="F170" s="17"/>
      <c r="G170" s="10"/>
      <c r="H170" s="87" t="s">
        <v>12</v>
      </c>
      <c r="I170" s="89">
        <v>0</v>
      </c>
      <c r="J170" s="79"/>
      <c r="K170" s="87" t="s">
        <v>12</v>
      </c>
      <c r="L170" s="89">
        <v>0</v>
      </c>
      <c r="M170" s="9"/>
      <c r="N170" s="20"/>
      <c r="O170" s="20"/>
      <c r="P170" s="20"/>
      <c r="Q170" s="20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</row>
    <row r="171" spans="1:32" ht="15">
      <c r="A171" s="30"/>
      <c r="B171" s="81" t="s">
        <v>54</v>
      </c>
      <c r="C171" s="82">
        <v>6964</v>
      </c>
      <c r="D171" s="7"/>
      <c r="E171" s="17"/>
      <c r="F171" s="17"/>
      <c r="G171" s="10"/>
      <c r="H171" s="81" t="s">
        <v>54</v>
      </c>
      <c r="I171" s="83">
        <v>673</v>
      </c>
      <c r="J171" s="68"/>
      <c r="K171" s="86" t="s">
        <v>54</v>
      </c>
      <c r="L171" s="86">
        <v>5094.84</v>
      </c>
      <c r="M171" s="9">
        <v>29</v>
      </c>
      <c r="N171" s="20"/>
      <c r="O171" s="20"/>
      <c r="P171" s="20"/>
      <c r="Q171" s="20"/>
      <c r="R171" s="2"/>
      <c r="S171" s="2"/>
      <c r="T171" s="2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</row>
    <row r="172" spans="1:12" ht="409.5">
      <c r="A172" s="30"/>
      <c r="B172" s="81" t="s">
        <v>25</v>
      </c>
      <c r="C172" s="82">
        <v>5111</v>
      </c>
      <c r="D172" s="7"/>
      <c r="E172" s="17"/>
      <c r="F172" s="17"/>
      <c r="G172" s="10"/>
      <c r="H172" s="81" t="s">
        <v>25</v>
      </c>
      <c r="I172" s="83">
        <v>22</v>
      </c>
      <c r="J172" s="67"/>
      <c r="K172" s="67"/>
      <c r="L172" s="67"/>
    </row>
    <row r="173" spans="1:30" ht="15">
      <c r="A173" s="30"/>
      <c r="B173" s="81" t="s">
        <v>45</v>
      </c>
      <c r="C173" s="82">
        <v>1376</v>
      </c>
      <c r="D173" s="7"/>
      <c r="E173" s="17"/>
      <c r="F173" s="17"/>
      <c r="G173" s="10"/>
      <c r="H173" s="68"/>
      <c r="I173" s="68"/>
      <c r="J173" s="68"/>
      <c r="K173" s="68"/>
      <c r="L173" s="68"/>
      <c r="M173" s="9"/>
      <c r="N173" s="20"/>
      <c r="O173" s="20"/>
      <c r="P173" s="20"/>
      <c r="Q173" s="20"/>
      <c r="R173" s="2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</row>
    <row r="174" spans="1:13" ht="17.25" customHeight="1">
      <c r="A174" s="30"/>
      <c r="B174" s="81" t="s">
        <v>67</v>
      </c>
      <c r="C174" s="82">
        <v>1446</v>
      </c>
      <c r="D174" s="7"/>
      <c r="E174" s="17"/>
      <c r="F174" s="17"/>
      <c r="G174" s="10"/>
      <c r="H174" s="67"/>
      <c r="I174" s="67"/>
      <c r="J174" s="67"/>
      <c r="K174" s="68"/>
      <c r="L174" s="68"/>
      <c r="M174" s="18">
        <v>29</v>
      </c>
    </row>
    <row r="175" spans="1:70" ht="15">
      <c r="A175" s="31"/>
      <c r="B175" s="81" t="s">
        <v>49</v>
      </c>
      <c r="C175" s="82">
        <v>1022</v>
      </c>
      <c r="D175" s="7"/>
      <c r="E175" s="17"/>
      <c r="F175" s="17"/>
      <c r="G175" s="10"/>
      <c r="H175" s="68"/>
      <c r="I175" s="68"/>
      <c r="J175" s="68"/>
      <c r="K175" s="68"/>
      <c r="L175" s="68"/>
      <c r="M175" s="9">
        <v>29</v>
      </c>
      <c r="N175" s="20"/>
      <c r="O175" s="20"/>
      <c r="P175" s="20"/>
      <c r="Q175" s="20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</row>
    <row r="176" spans="1:12" ht="409.5">
      <c r="A176" s="31"/>
      <c r="B176" s="11"/>
      <c r="C176" s="13"/>
      <c r="D176" s="7"/>
      <c r="E176" s="17"/>
      <c r="F176" s="17"/>
      <c r="G176" s="10"/>
      <c r="H176" s="68"/>
      <c r="I176" s="68"/>
      <c r="J176" s="68"/>
      <c r="K176" s="81" t="s">
        <v>126</v>
      </c>
      <c r="L176" s="83">
        <v>493.45</v>
      </c>
    </row>
    <row r="177" spans="1:12" ht="409.5">
      <c r="A177" s="30"/>
      <c r="B177" s="15" t="s">
        <v>131</v>
      </c>
      <c r="C177" s="14">
        <f>SUM(C166:C176)</f>
        <v>26263</v>
      </c>
      <c r="D177" s="7"/>
      <c r="E177" s="15" t="s">
        <v>131</v>
      </c>
      <c r="F177" s="14">
        <f>SUM(F166:F176)</f>
        <v>0</v>
      </c>
      <c r="G177" s="10"/>
      <c r="H177" s="44" t="s">
        <v>131</v>
      </c>
      <c r="I177" s="64">
        <f>SUM(I166:I176)</f>
        <v>705</v>
      </c>
      <c r="J177" s="66"/>
      <c r="K177" s="44" t="s">
        <v>131</v>
      </c>
      <c r="L177" s="64">
        <f>SUM(L166:L176)</f>
        <v>8850.470000000001</v>
      </c>
    </row>
    <row r="178" spans="1:34" s="1" customFormat="1" ht="15">
      <c r="A178" s="30"/>
      <c r="B178" s="41"/>
      <c r="C178" s="40"/>
      <c r="D178" s="38"/>
      <c r="E178" s="41"/>
      <c r="F178" s="40"/>
      <c r="G178" s="34"/>
      <c r="H178" s="41"/>
      <c r="I178" s="40"/>
      <c r="J178" s="34"/>
      <c r="K178" s="41"/>
      <c r="L178" s="40"/>
      <c r="M178" s="16"/>
      <c r="N178" s="20"/>
      <c r="O178" s="20"/>
      <c r="P178" s="20"/>
      <c r="Q178" s="20"/>
      <c r="R178" s="4"/>
      <c r="S178" s="4"/>
      <c r="T178" s="4"/>
      <c r="U178" s="4"/>
      <c r="V178" s="4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</row>
    <row r="179" spans="1:34" s="1" customFormat="1" ht="22.5">
      <c r="A179" s="71" t="s">
        <v>253</v>
      </c>
      <c r="B179" s="11" t="s">
        <v>141</v>
      </c>
      <c r="C179" s="42">
        <v>55825</v>
      </c>
      <c r="D179" s="7"/>
      <c r="E179" s="17"/>
      <c r="F179" s="17"/>
      <c r="G179" s="10"/>
      <c r="H179" s="12" t="s">
        <v>141</v>
      </c>
      <c r="I179" s="43">
        <v>11886</v>
      </c>
      <c r="J179" s="19"/>
      <c r="K179" s="67" t="s">
        <v>62</v>
      </c>
      <c r="L179" s="67">
        <v>2241.11</v>
      </c>
      <c r="M179" s="16"/>
      <c r="N179" s="9" t="s">
        <v>206</v>
      </c>
      <c r="O179" s="9"/>
      <c r="P179" s="9"/>
      <c r="Q179" s="9"/>
      <c r="R179" s="6"/>
      <c r="S179" s="4"/>
      <c r="T179" s="4"/>
      <c r="U179" s="4"/>
      <c r="V179" s="4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</row>
    <row r="180" spans="1:32" ht="15">
      <c r="A180" s="31" t="s">
        <v>168</v>
      </c>
      <c r="B180" s="46" t="s">
        <v>64</v>
      </c>
      <c r="C180" s="42">
        <v>6328</v>
      </c>
      <c r="D180" s="7"/>
      <c r="E180" s="17"/>
      <c r="F180" s="17"/>
      <c r="G180" s="10"/>
      <c r="H180" s="19"/>
      <c r="I180" s="19"/>
      <c r="J180" s="19"/>
      <c r="K180" s="46" t="s">
        <v>64</v>
      </c>
      <c r="L180" s="43">
        <v>983.8</v>
      </c>
      <c r="M180" s="9"/>
      <c r="N180" s="114" t="s">
        <v>196</v>
      </c>
      <c r="O180" s="114"/>
      <c r="P180" s="9"/>
      <c r="Q180" s="9"/>
      <c r="R180" s="6"/>
      <c r="S180" s="2"/>
      <c r="T180" s="2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</row>
    <row r="181" spans="1:70" ht="15">
      <c r="A181" s="31"/>
      <c r="B181" s="68" t="s">
        <v>147</v>
      </c>
      <c r="C181" s="68">
        <v>1608</v>
      </c>
      <c r="D181" s="51"/>
      <c r="E181" s="51"/>
      <c r="F181" s="51"/>
      <c r="G181" s="51"/>
      <c r="H181" s="51"/>
      <c r="I181" s="51"/>
      <c r="J181" s="51"/>
      <c r="K181" s="46" t="s">
        <v>124</v>
      </c>
      <c r="L181" s="43">
        <v>288.74</v>
      </c>
      <c r="M181" s="9"/>
      <c r="N181" s="9" t="s">
        <v>197</v>
      </c>
      <c r="O181" s="9" t="s">
        <v>198</v>
      </c>
      <c r="P181" s="9" t="s">
        <v>199</v>
      </c>
      <c r="Q181" s="9" t="s">
        <v>200</v>
      </c>
      <c r="R181" s="6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</row>
    <row r="182" spans="1:18" ht="409.5">
      <c r="A182" s="63"/>
      <c r="B182" s="15" t="s">
        <v>131</v>
      </c>
      <c r="C182" s="14">
        <f>SUM(C179:C181)</f>
        <v>63761</v>
      </c>
      <c r="D182" s="7"/>
      <c r="E182" s="15" t="s">
        <v>131</v>
      </c>
      <c r="F182" s="14">
        <f>SUM(F179:F181)</f>
        <v>0</v>
      </c>
      <c r="G182" s="10"/>
      <c r="H182" s="15" t="s">
        <v>131</v>
      </c>
      <c r="I182" s="14">
        <f>SUM(I179:I181)</f>
        <v>11886</v>
      </c>
      <c r="J182" s="10"/>
      <c r="K182" s="15" t="s">
        <v>131</v>
      </c>
      <c r="L182" s="14">
        <f>SUM(L179:L181)</f>
        <v>3513.6499999999996</v>
      </c>
      <c r="N182" s="115">
        <f>SUM(C150+C159+C163+C177)</f>
        <v>36417</v>
      </c>
      <c r="O182" s="115">
        <f>SUM(F182)</f>
        <v>0</v>
      </c>
      <c r="P182" s="115">
        <f>SUM(I159+I177)</f>
        <v>752</v>
      </c>
      <c r="Q182" s="115">
        <f>SUM(L150+L159+L163+L177)</f>
        <v>14002.68</v>
      </c>
      <c r="R182" s="6"/>
    </row>
    <row r="183" spans="1:34" s="1" customFormat="1" ht="15">
      <c r="A183" s="31"/>
      <c r="B183" s="41"/>
      <c r="C183" s="40"/>
      <c r="D183" s="38"/>
      <c r="E183" s="41"/>
      <c r="F183" s="40"/>
      <c r="G183" s="34"/>
      <c r="H183" s="41"/>
      <c r="I183" s="40"/>
      <c r="J183" s="34"/>
      <c r="K183" s="41"/>
      <c r="L183" s="40"/>
      <c r="M183" s="16"/>
      <c r="N183" s="20" t="s">
        <v>202</v>
      </c>
      <c r="O183" s="20"/>
      <c r="P183" s="20"/>
      <c r="Q183" s="20"/>
      <c r="R183" s="6"/>
      <c r="S183" s="4"/>
      <c r="T183" s="4"/>
      <c r="U183" s="4"/>
      <c r="V183" s="4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</row>
    <row r="184" spans="2:70" ht="15">
      <c r="B184" s="55"/>
      <c r="C184" s="21"/>
      <c r="D184" s="22"/>
      <c r="E184" s="23"/>
      <c r="F184" s="23"/>
      <c r="G184" s="24"/>
      <c r="J184" s="56"/>
      <c r="M184" s="20"/>
      <c r="N184" s="113">
        <f>SUM(C148+C151+C152+C153+C156+C157+C158+C160+C161+C162+C179+C180+C181)</f>
        <v>135733</v>
      </c>
      <c r="O184" s="113">
        <f>SUM(F182)</f>
        <v>0</v>
      </c>
      <c r="P184" s="113">
        <f>SUM(I148+I153+I156+I157+I182)</f>
        <v>17226</v>
      </c>
      <c r="Q184" s="113">
        <f>SUM(L148+L156+L158+L160+L182)</f>
        <v>11046.869999999999</v>
      </c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</row>
    <row r="185" spans="2:17" ht="409.5">
      <c r="B185" s="26" t="s">
        <v>132</v>
      </c>
      <c r="C185" s="27">
        <f>SUM(C14+C21+C34+C44+C58+C64+C68+C7+C76+C86+C101+C107+C118+C122+C131+C140+C148+C154+C164+C177+C182)</f>
        <v>574188</v>
      </c>
      <c r="D185" s="21"/>
      <c r="E185" s="26" t="s">
        <v>132</v>
      </c>
      <c r="F185" s="27">
        <f>SUM(F14+F21+F34+F44+F58+F64+F68+F7+F76+F86+F101+F107+F118+F122+F131+F140+F148+F154+F164+F177+F182)</f>
        <v>30724.26</v>
      </c>
      <c r="G185" s="28"/>
      <c r="H185" s="26" t="s">
        <v>132</v>
      </c>
      <c r="I185" s="27">
        <f>SUM(I14+I21+I34+I44+I58+I64+I68+I7+I76+I86+I101+I107+I118+I122+I131+I140+I148+I154+I164+I177+I182)</f>
        <v>57576</v>
      </c>
      <c r="J185" s="56"/>
      <c r="K185" s="26" t="s">
        <v>132</v>
      </c>
      <c r="L185" s="27">
        <f>SUM(L14+L21+L34+L44+L58+L64+L68+L7+L76+L86+L101+L107+L118+L122+L131+L140+L148+L154+L164+L177+L182)</f>
        <v>92309.09</v>
      </c>
      <c r="N185" s="121">
        <f>SUM(N13+N15+N63+N65+N107+N109+N147+N149+N182+N184)</f>
        <v>574188</v>
      </c>
      <c r="O185" s="121">
        <f>SUM(O13+O15+O63+O65+O107+O109+O147+O149+O182+O184)</f>
        <v>30724.26</v>
      </c>
      <c r="P185" s="121">
        <f>SUM(P13+P15+P63+P65+P107+P109+P147+P149+P182+P184)</f>
        <v>57576</v>
      </c>
      <c r="Q185" s="121">
        <f>SUM(Q13+Q15+Q63+Q65+Q107+Q109+Q147+Q149+Q182+Q184)</f>
        <v>92309.09</v>
      </c>
    </row>
    <row r="186" spans="2:12" ht="409.5">
      <c r="B186" s="26"/>
      <c r="C186" s="27"/>
      <c r="D186" s="21"/>
      <c r="E186" s="29"/>
      <c r="F186" s="29"/>
      <c r="G186" s="28"/>
      <c r="J186" s="56"/>
      <c r="K186" s="56"/>
      <c r="L186" s="56"/>
    </row>
    <row r="187" spans="2:12" ht="409.5">
      <c r="B187" s="48">
        <v>585498.65</v>
      </c>
      <c r="F187" s="48">
        <v>30724.26</v>
      </c>
      <c r="I187" s="48">
        <v>57648</v>
      </c>
      <c r="L187" s="48">
        <v>93524.51</v>
      </c>
    </row>
    <row r="190" spans="1:17" ht="409.5">
      <c r="A190" s="109" t="s">
        <v>188</v>
      </c>
      <c r="B190" s="110"/>
      <c r="C190" s="93">
        <f>SUM(C6+C14+C21+C34+C44+C58+C64+C70+C71+C73+C74+C75+C80+C82+C85+C101+C103+C105+C118+C150+C159+C163+C177)</f>
        <v>247250</v>
      </c>
      <c r="D190" s="110"/>
      <c r="E190" s="110"/>
      <c r="F190" s="93">
        <f>SUM(F23+F111+F112)</f>
        <v>11958.619999999999</v>
      </c>
      <c r="G190" s="110"/>
      <c r="H190" s="110"/>
      <c r="I190" s="93">
        <f>SUM(I6+I23+I32+I60+I75+I80+I100+I103+I105+I109+I111+I112+I114+I115+I116+I159+I166+I170+I171+I172)</f>
        <v>20606</v>
      </c>
      <c r="J190" s="110"/>
      <c r="K190" s="110"/>
      <c r="L190" s="93">
        <f>SUM(L6+L9+L10+L11+L12+L13+L16+L17+L18+L19+L20+L24+L25+L32+L33+L39+L40+L43+L46+L47+L49+L52+L53+L54+L55+L60+L70+L71+L75+L80+L82+L85+L97+L98+L103+L105+L109+L114+L115+L117+L150+L159+L163+L166+L167+L168+L169+L170+L171+L176)</f>
        <v>60666.22</v>
      </c>
      <c r="N190" s="121">
        <f>SUM(N63+N107+N147+N182)</f>
        <v>247250</v>
      </c>
      <c r="O190" s="121">
        <f>SUM(O63+O107+O147+O182)</f>
        <v>11958.619999999999</v>
      </c>
      <c r="P190" s="121">
        <f>SUM(P63+P107+P147+P182)</f>
        <v>20606</v>
      </c>
      <c r="Q190" s="121">
        <f>SUM(Q63+Q107+Q147+Q182)</f>
        <v>60666.22</v>
      </c>
    </row>
    <row r="191" spans="1:19" ht="409.5">
      <c r="A191" s="25" t="s">
        <v>189</v>
      </c>
      <c r="C191" s="111">
        <f>SUM(C3+C4+C5+C66+C67+C72+C78+C79+C81+C83+C84+C104+C122+C131+C140+C148+C151+C152+C153+C156+C157+C158+C160+C161+C162+C182)</f>
        <v>326938</v>
      </c>
      <c r="D191" s="112"/>
      <c r="E191" s="112"/>
      <c r="F191" s="111">
        <f>SUM(F3+F4+F5+F66)</f>
        <v>18765.64</v>
      </c>
      <c r="G191" s="112"/>
      <c r="H191" s="112"/>
      <c r="I191" s="111">
        <f>SUM(I66+I67+I84+I104+I120+I121+I129+I133+I139+I142+I145+I146+I153+I156+I157+I179)</f>
        <v>36970</v>
      </c>
      <c r="J191" s="112"/>
      <c r="K191" s="112"/>
      <c r="L191" s="111">
        <f>SUM(L3+L83+L84+L99+L104+L106+L120+L121+L124+L125+L126+L128+L129+L130+L133+L136+L146+L147+L156+L158+L160+L179+L180+L181)</f>
        <v>31642.870000000003</v>
      </c>
      <c r="N191" s="121">
        <f>SUM(N65+N109+N149+N184)</f>
        <v>326938</v>
      </c>
      <c r="O191" s="121">
        <f>SUM(O65+O109+O149+O184)</f>
        <v>18765.64</v>
      </c>
      <c r="P191" s="121">
        <f>SUM(P65+P109+P149+P184)</f>
        <v>36970</v>
      </c>
      <c r="Q191" s="121">
        <f>SUM(Q65+Q109+Q149+Q184)</f>
        <v>31642.87</v>
      </c>
      <c r="S191" s="18"/>
    </row>
    <row r="192" spans="1:12" ht="409.5">
      <c r="A192" s="25" t="s">
        <v>195</v>
      </c>
      <c r="C192" s="123">
        <f>SUM(C190:C191)</f>
        <v>574188</v>
      </c>
      <c r="F192" s="123">
        <f>SUM(F190:F191)</f>
        <v>30724.26</v>
      </c>
      <c r="I192" s="123">
        <f>SUM(I190:I191)</f>
        <v>57576</v>
      </c>
      <c r="L192" s="123">
        <f>SUM(L190:L191)</f>
        <v>92309.09</v>
      </c>
    </row>
    <row r="194" ht="409.5">
      <c r="B194" s="49" t="s">
        <v>190</v>
      </c>
    </row>
    <row r="195" spans="2:12" ht="409.5">
      <c r="B195" s="87" t="s">
        <v>52</v>
      </c>
      <c r="C195" s="88">
        <v>4223</v>
      </c>
      <c r="D195" s="65"/>
      <c r="E195" s="47"/>
      <c r="F195" s="47"/>
      <c r="G195" s="66"/>
      <c r="H195" s="68"/>
      <c r="I195" s="68"/>
      <c r="J195" s="68"/>
      <c r="K195" s="68"/>
      <c r="L195" s="68"/>
    </row>
    <row r="196" spans="2:12" ht="409.5">
      <c r="B196" s="94" t="s">
        <v>146</v>
      </c>
      <c r="C196" s="95">
        <v>4895.65</v>
      </c>
      <c r="D196" s="96"/>
      <c r="E196" s="97"/>
      <c r="F196" s="97"/>
      <c r="G196" s="98"/>
      <c r="H196" s="94" t="s">
        <v>12</v>
      </c>
      <c r="I196" s="99">
        <v>72</v>
      </c>
      <c r="J196" s="100"/>
      <c r="K196" s="94" t="s">
        <v>12</v>
      </c>
      <c r="L196" s="99">
        <v>1215.42</v>
      </c>
    </row>
    <row r="197" spans="1:70" ht="34.5" customHeight="1" thickBot="1">
      <c r="A197" s="124"/>
      <c r="B197" s="87" t="s">
        <v>230</v>
      </c>
      <c r="C197" s="82">
        <v>2192</v>
      </c>
      <c r="D197" s="65"/>
      <c r="E197" s="47"/>
      <c r="F197" s="47"/>
      <c r="G197" s="66"/>
      <c r="H197" s="68"/>
      <c r="I197" s="68"/>
      <c r="J197" s="67"/>
      <c r="K197" s="68"/>
      <c r="L197" s="68"/>
      <c r="M197" s="20">
        <v>21</v>
      </c>
      <c r="N197" s="20"/>
      <c r="O197" s="20"/>
      <c r="P197" s="20"/>
      <c r="Q197" s="20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</row>
    <row r="198" spans="2:12" ht="15" thickBot="1">
      <c r="B198" s="101" t="s">
        <v>193</v>
      </c>
      <c r="C198" s="102">
        <f>SUM(C195:C197)</f>
        <v>11310.65</v>
      </c>
      <c r="D198" s="103"/>
      <c r="E198" s="104"/>
      <c r="F198" s="102">
        <f>SUM(F195:F197)</f>
        <v>0</v>
      </c>
      <c r="G198" s="105"/>
      <c r="H198" s="106"/>
      <c r="I198" s="102">
        <f>SUM(I195:I197)</f>
        <v>72</v>
      </c>
      <c r="J198" s="107"/>
      <c r="K198" s="106"/>
      <c r="L198" s="102">
        <f>SUM(L195:L197)</f>
        <v>1215.42</v>
      </c>
    </row>
    <row r="200" spans="2:12" ht="409.5">
      <c r="B200" s="48" t="s">
        <v>194</v>
      </c>
      <c r="C200" s="92">
        <v>585498.65</v>
      </c>
      <c r="F200" s="48">
        <v>30724.26</v>
      </c>
      <c r="I200" s="48">
        <v>57648</v>
      </c>
      <c r="L200" s="48">
        <v>93524.51</v>
      </c>
    </row>
    <row r="201" spans="2:12" ht="409.5">
      <c r="B201" s="49" t="s">
        <v>229</v>
      </c>
      <c r="C201" s="123">
        <f>-SUM(C198)</f>
        <v>-11310.65</v>
      </c>
      <c r="F201" s="123">
        <f>-SUM(F198)</f>
        <v>0</v>
      </c>
      <c r="I201" s="123">
        <f>-SUM(I198)</f>
        <v>-72</v>
      </c>
      <c r="L201" s="123">
        <f>-SUM(L198)</f>
        <v>-1215.42</v>
      </c>
    </row>
    <row r="202" spans="2:12" ht="409.5">
      <c r="B202" s="49" t="s">
        <v>195</v>
      </c>
      <c r="C202" s="49">
        <f>SUM(C200:C201)</f>
        <v>574188</v>
      </c>
      <c r="F202" s="49">
        <f>SUM(F200:F201)</f>
        <v>30724.26</v>
      </c>
      <c r="I202" s="49">
        <f>SUM(I200:I201)</f>
        <v>57576</v>
      </c>
      <c r="L202" s="49">
        <f>SUM(L200:L201)</f>
        <v>92309.09</v>
      </c>
    </row>
    <row r="207" spans="2:11" ht="18.75">
      <c r="B207" s="117" t="s">
        <v>231</v>
      </c>
      <c r="C207" s="118"/>
      <c r="D207" s="118"/>
      <c r="E207" s="118"/>
      <c r="F207" s="118"/>
      <c r="G207" s="118"/>
      <c r="H207" s="118"/>
      <c r="I207" s="118"/>
      <c r="J207" s="118"/>
      <c r="K207" s="118"/>
    </row>
  </sheetData>
  <sheetProtection/>
  <mergeCells count="4">
    <mergeCell ref="B2:C2"/>
    <mergeCell ref="E2:F2"/>
    <mergeCell ref="H2:I2"/>
    <mergeCell ref="K2:L2"/>
  </mergeCells>
  <printOptions/>
  <pageMargins left="0.3" right="0.17" top="0.17" bottom="0.17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1:BR23"/>
  <sheetViews>
    <sheetView zoomScalePageLayoutView="0" workbookViewId="0" topLeftCell="A1">
      <selection activeCell="B1" sqref="B1"/>
    </sheetView>
  </sheetViews>
  <sheetFormatPr defaultColWidth="8.796875" defaultRowHeight="14.25"/>
  <cols>
    <col min="1" max="1" width="5.69921875" style="25" customWidth="1"/>
    <col min="2" max="2" width="33.19921875" style="49" customWidth="1"/>
    <col min="3" max="3" width="9" style="49" customWidth="1"/>
    <col min="4" max="4" width="1.4921875" style="49" customWidth="1"/>
    <col min="5" max="5" width="19.5" style="49" customWidth="1"/>
    <col min="6" max="6" width="8" style="49" customWidth="1"/>
    <col min="7" max="7" width="1.8984375" style="49" customWidth="1"/>
    <col min="8" max="8" width="19.59765625" style="49" customWidth="1"/>
    <col min="9" max="9" width="7.69921875" style="49" customWidth="1"/>
    <col min="10" max="10" width="1.69921875" style="49" customWidth="1"/>
    <col min="11" max="11" width="11.8984375" style="49" customWidth="1"/>
    <col min="12" max="12" width="7.8984375" style="49" customWidth="1"/>
    <col min="13" max="13" width="0" style="18" hidden="1" customWidth="1"/>
    <col min="14" max="17" width="9" style="119" customWidth="1"/>
  </cols>
  <sheetData>
    <row r="1" ht="14.25">
      <c r="B1" s="57" t="s">
        <v>256</v>
      </c>
    </row>
    <row r="2" spans="1:32" ht="30" customHeight="1">
      <c r="A2" s="30"/>
      <c r="B2" s="268" t="s">
        <v>0</v>
      </c>
      <c r="C2" s="269"/>
      <c r="D2" s="7"/>
      <c r="E2" s="270" t="s">
        <v>109</v>
      </c>
      <c r="F2" s="271"/>
      <c r="G2" s="8"/>
      <c r="H2" s="270" t="s">
        <v>113</v>
      </c>
      <c r="I2" s="271"/>
      <c r="J2" s="19"/>
      <c r="K2" s="270" t="s">
        <v>122</v>
      </c>
      <c r="L2" s="272"/>
      <c r="M2" s="9"/>
      <c r="N2" s="20"/>
      <c r="O2" s="20"/>
      <c r="P2" s="20"/>
      <c r="Q2" s="20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30" customHeight="1">
      <c r="A3" s="30" t="s">
        <v>241</v>
      </c>
      <c r="B3" s="46" t="s">
        <v>64</v>
      </c>
      <c r="C3" s="42">
        <v>6328</v>
      </c>
      <c r="D3" s="7"/>
      <c r="E3" s="219"/>
      <c r="F3" s="220"/>
      <c r="G3" s="8"/>
      <c r="H3" s="219"/>
      <c r="I3" s="220"/>
      <c r="J3" s="19"/>
      <c r="K3" s="219"/>
      <c r="L3" s="221"/>
      <c r="M3" s="9"/>
      <c r="N3" s="20"/>
      <c r="O3" s="20"/>
      <c r="P3" s="20"/>
      <c r="Q3" s="20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30" customHeight="1">
      <c r="A4" s="30" t="s">
        <v>243</v>
      </c>
      <c r="B4" s="81" t="s">
        <v>2</v>
      </c>
      <c r="C4" s="82">
        <v>6913</v>
      </c>
      <c r="D4" s="7"/>
      <c r="E4" s="219"/>
      <c r="F4" s="220"/>
      <c r="G4" s="8"/>
      <c r="H4" s="219"/>
      <c r="I4" s="220"/>
      <c r="J4" s="19"/>
      <c r="K4" s="219"/>
      <c r="L4" s="221"/>
      <c r="M4" s="9"/>
      <c r="N4" s="20"/>
      <c r="O4" s="20"/>
      <c r="P4" s="20"/>
      <c r="Q4" s="20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30" customHeight="1">
      <c r="A5" s="30" t="s">
        <v>243</v>
      </c>
      <c r="B5" s="81" t="s">
        <v>14</v>
      </c>
      <c r="C5" s="82">
        <v>2631</v>
      </c>
      <c r="D5" s="7"/>
      <c r="E5" s="219"/>
      <c r="F5" s="220"/>
      <c r="G5" s="8"/>
      <c r="H5" s="219"/>
      <c r="I5" s="220"/>
      <c r="J5" s="19"/>
      <c r="K5" s="219"/>
      <c r="L5" s="221"/>
      <c r="M5" s="9"/>
      <c r="N5" s="20"/>
      <c r="O5" s="20"/>
      <c r="P5" s="20"/>
      <c r="Q5" s="20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30" customHeight="1">
      <c r="A6" s="30" t="s">
        <v>243</v>
      </c>
      <c r="B6" s="81" t="s">
        <v>26</v>
      </c>
      <c r="C6" s="82">
        <v>1444</v>
      </c>
      <c r="D6" s="7"/>
      <c r="E6" s="219"/>
      <c r="F6" s="220"/>
      <c r="G6" s="8"/>
      <c r="H6" s="219"/>
      <c r="I6" s="220"/>
      <c r="J6" s="19"/>
      <c r="K6" s="219"/>
      <c r="L6" s="221"/>
      <c r="M6" s="9"/>
      <c r="N6" s="20"/>
      <c r="O6" s="20"/>
      <c r="P6" s="20"/>
      <c r="Q6" s="20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30" customHeight="1">
      <c r="A7" s="30" t="s">
        <v>243</v>
      </c>
      <c r="B7" s="46" t="s">
        <v>23</v>
      </c>
      <c r="C7" s="42">
        <v>3338</v>
      </c>
      <c r="D7" s="7"/>
      <c r="E7" s="219"/>
      <c r="F7" s="220"/>
      <c r="G7" s="8"/>
      <c r="H7" s="219"/>
      <c r="I7" s="220"/>
      <c r="J7" s="19"/>
      <c r="K7" s="219"/>
      <c r="L7" s="221"/>
      <c r="M7" s="9"/>
      <c r="N7" s="20"/>
      <c r="O7" s="20"/>
      <c r="P7" s="20"/>
      <c r="Q7" s="20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30" customHeight="1">
      <c r="A8" s="30" t="s">
        <v>243</v>
      </c>
      <c r="B8" s="81" t="s">
        <v>54</v>
      </c>
      <c r="C8" s="82">
        <v>6964</v>
      </c>
      <c r="D8" s="7"/>
      <c r="E8" s="219"/>
      <c r="F8" s="220"/>
      <c r="G8" s="8"/>
      <c r="H8" s="219"/>
      <c r="I8" s="220"/>
      <c r="J8" s="19"/>
      <c r="K8" s="219"/>
      <c r="L8" s="221"/>
      <c r="M8" s="9"/>
      <c r="N8" s="20"/>
      <c r="O8" s="20"/>
      <c r="P8" s="20"/>
      <c r="Q8" s="20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30" customHeight="1">
      <c r="A9" s="30" t="s">
        <v>243</v>
      </c>
      <c r="B9" s="72" t="s">
        <v>142</v>
      </c>
      <c r="C9" s="69">
        <v>3004</v>
      </c>
      <c r="D9" s="7"/>
      <c r="E9" s="46" t="s">
        <v>112</v>
      </c>
      <c r="F9" s="43">
        <v>231</v>
      </c>
      <c r="G9" s="8"/>
      <c r="H9" s="219"/>
      <c r="I9" s="220"/>
      <c r="J9" s="19"/>
      <c r="K9" s="46" t="s">
        <v>1</v>
      </c>
      <c r="L9" s="43">
        <v>401.6</v>
      </c>
      <c r="M9" s="9"/>
      <c r="N9" s="20"/>
      <c r="O9" s="20"/>
      <c r="P9" s="20"/>
      <c r="Q9" s="20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30" customHeight="1">
      <c r="A10" s="30" t="s">
        <v>243</v>
      </c>
      <c r="B10" s="46" t="s">
        <v>192</v>
      </c>
      <c r="C10" s="42">
        <v>13983</v>
      </c>
      <c r="D10" s="7"/>
      <c r="E10" s="219"/>
      <c r="F10" s="220"/>
      <c r="G10" s="8"/>
      <c r="H10" s="46" t="s">
        <v>120</v>
      </c>
      <c r="I10" s="43">
        <v>2117</v>
      </c>
      <c r="J10" s="66"/>
      <c r="K10" s="46" t="s">
        <v>120</v>
      </c>
      <c r="L10" s="67">
        <v>4185.75</v>
      </c>
      <c r="M10" s="9"/>
      <c r="N10" s="20"/>
      <c r="O10" s="20"/>
      <c r="P10" s="20"/>
      <c r="Q10" s="20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30" customHeight="1">
      <c r="A11" s="30" t="s">
        <v>243</v>
      </c>
      <c r="B11" s="46" t="s">
        <v>3</v>
      </c>
      <c r="C11" s="42">
        <v>2001</v>
      </c>
      <c r="D11" s="7"/>
      <c r="E11" s="46" t="s">
        <v>3</v>
      </c>
      <c r="F11" s="43">
        <v>771.64</v>
      </c>
      <c r="G11" s="8"/>
      <c r="H11" s="219"/>
      <c r="I11" s="220"/>
      <c r="J11" s="19"/>
      <c r="K11" s="219"/>
      <c r="L11" s="221"/>
      <c r="M11" s="9"/>
      <c r="N11" s="20"/>
      <c r="O11" s="20"/>
      <c r="P11" s="20"/>
      <c r="Q11" s="20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30" customHeight="1">
      <c r="A12" s="30" t="s">
        <v>243</v>
      </c>
      <c r="B12" s="81" t="s">
        <v>33</v>
      </c>
      <c r="C12" s="82">
        <v>9868</v>
      </c>
      <c r="D12" s="7"/>
      <c r="E12" s="219"/>
      <c r="F12" s="220"/>
      <c r="G12" s="8"/>
      <c r="H12" s="219"/>
      <c r="I12" s="220"/>
      <c r="J12" s="19"/>
      <c r="K12" s="219"/>
      <c r="L12" s="221"/>
      <c r="M12" s="9"/>
      <c r="N12" s="20"/>
      <c r="O12" s="20"/>
      <c r="P12" s="20"/>
      <c r="Q12" s="20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30" customHeight="1">
      <c r="A13" s="30" t="s">
        <v>243</v>
      </c>
      <c r="B13" s="46" t="s">
        <v>4</v>
      </c>
      <c r="C13" s="42">
        <v>1174</v>
      </c>
      <c r="D13" s="7"/>
      <c r="E13" s="46" t="s">
        <v>111</v>
      </c>
      <c r="F13" s="43">
        <v>1399</v>
      </c>
      <c r="G13" s="8"/>
      <c r="H13" s="219"/>
      <c r="I13" s="220"/>
      <c r="J13" s="19"/>
      <c r="K13" s="219"/>
      <c r="L13" s="221"/>
      <c r="M13" s="9"/>
      <c r="N13" s="20"/>
      <c r="O13" s="20"/>
      <c r="P13" s="20"/>
      <c r="Q13" s="20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30" customHeight="1">
      <c r="A14" s="30" t="s">
        <v>243</v>
      </c>
      <c r="B14" s="81" t="s">
        <v>31</v>
      </c>
      <c r="C14" s="82">
        <v>2085</v>
      </c>
      <c r="D14" s="7"/>
      <c r="E14" s="219"/>
      <c r="F14" s="220"/>
      <c r="G14" s="8"/>
      <c r="H14" s="219"/>
      <c r="I14" s="220"/>
      <c r="J14" s="19"/>
      <c r="K14" s="219"/>
      <c r="L14" s="221"/>
      <c r="M14" s="9"/>
      <c r="N14" s="20"/>
      <c r="O14" s="20"/>
      <c r="P14" s="20"/>
      <c r="Q14" s="20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4" s="1" customFormat="1" ht="15">
      <c r="A15" s="31"/>
      <c r="B15" s="41"/>
      <c r="C15" s="40"/>
      <c r="D15" s="38"/>
      <c r="E15" s="41"/>
      <c r="F15" s="40"/>
      <c r="G15" s="34"/>
      <c r="H15" s="41"/>
      <c r="I15" s="40"/>
      <c r="J15" s="34"/>
      <c r="K15" s="41"/>
      <c r="L15" s="40"/>
      <c r="M15" s="16"/>
      <c r="N15" s="20"/>
      <c r="O15" s="20"/>
      <c r="P15" s="20"/>
      <c r="Q15" s="20"/>
      <c r="R15" s="6"/>
      <c r="S15" s="4"/>
      <c r="T15" s="4"/>
      <c r="U15" s="4"/>
      <c r="V15" s="4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2:70" ht="15">
      <c r="B16" s="55"/>
      <c r="C16" s="21"/>
      <c r="D16" s="22"/>
      <c r="E16" s="23"/>
      <c r="F16" s="23"/>
      <c r="G16" s="24"/>
      <c r="J16" s="56"/>
      <c r="M16" s="20"/>
      <c r="N16" s="113"/>
      <c r="O16" s="113"/>
      <c r="P16" s="113"/>
      <c r="Q16" s="113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</row>
    <row r="17" spans="2:17" ht="14.25">
      <c r="B17" s="26" t="s">
        <v>132</v>
      </c>
      <c r="C17" s="27">
        <f>SUM(C3:C14)</f>
        <v>59733</v>
      </c>
      <c r="D17" s="21"/>
      <c r="E17" s="26" t="s">
        <v>132</v>
      </c>
      <c r="F17" s="27">
        <f>SUM(F3:F14)</f>
        <v>2401.64</v>
      </c>
      <c r="G17" s="28"/>
      <c r="H17" s="26" t="s">
        <v>132</v>
      </c>
      <c r="I17" s="27">
        <f>SUM(I3:I14)</f>
        <v>2117</v>
      </c>
      <c r="J17" s="56"/>
      <c r="K17" s="26" t="s">
        <v>132</v>
      </c>
      <c r="L17" s="27">
        <f>SUM(L3:L14)</f>
        <v>4587.35</v>
      </c>
      <c r="N17" s="121"/>
      <c r="O17" s="121"/>
      <c r="P17" s="121"/>
      <c r="Q17" s="121"/>
    </row>
    <row r="18" spans="2:12" ht="14.25">
      <c r="B18" s="26"/>
      <c r="C18" s="27"/>
      <c r="D18" s="21"/>
      <c r="E18" s="29"/>
      <c r="F18" s="29"/>
      <c r="G18" s="28"/>
      <c r="J18" s="56"/>
      <c r="K18" s="56"/>
      <c r="L18" s="56"/>
    </row>
    <row r="21" spans="1:17" ht="14.25">
      <c r="A21" s="109" t="s">
        <v>188</v>
      </c>
      <c r="B21" s="110"/>
      <c r="C21" s="93">
        <f>SUM(C4+C5+C6+C8+C12+C14)</f>
        <v>29905</v>
      </c>
      <c r="D21" s="110"/>
      <c r="E21" s="110"/>
      <c r="F21" s="93">
        <f>SUM(F4+F5+F6+F8+F12+F14)</f>
        <v>0</v>
      </c>
      <c r="G21" s="110"/>
      <c r="H21" s="110"/>
      <c r="I21" s="93">
        <f>SUM(I4+I5+I6+I8+I12+I14)</f>
        <v>0</v>
      </c>
      <c r="J21" s="110"/>
      <c r="K21" s="110"/>
      <c r="L21" s="93">
        <f>SUM(L4+L5+L6+L8+L12+L14)</f>
        <v>0</v>
      </c>
      <c r="N21" s="121"/>
      <c r="O21" s="121"/>
      <c r="P21" s="121"/>
      <c r="Q21" s="121"/>
    </row>
    <row r="22" spans="1:19" ht="14.25">
      <c r="A22" s="25" t="s">
        <v>189</v>
      </c>
      <c r="C22" s="111">
        <f>SUM(C3+C7+C9+C10+C11+C13)</f>
        <v>29828</v>
      </c>
      <c r="D22" s="112"/>
      <c r="E22" s="112"/>
      <c r="F22" s="111">
        <f>SUM(F3+F7+F9+F10+F11+F13)</f>
        <v>2401.64</v>
      </c>
      <c r="G22" s="112"/>
      <c r="H22" s="112"/>
      <c r="I22" s="111">
        <f>SUM(I3+I7+I9+I10+I11+I13)</f>
        <v>2117</v>
      </c>
      <c r="J22" s="112"/>
      <c r="K22" s="112"/>
      <c r="L22" s="111">
        <f>SUM(L3+L7+L9+L10+L11+L13)</f>
        <v>4587.35</v>
      </c>
      <c r="N22" s="121"/>
      <c r="O22" s="121"/>
      <c r="P22" s="121"/>
      <c r="Q22" s="121"/>
      <c r="S22" s="18"/>
    </row>
    <row r="23" spans="1:12" ht="14.25">
      <c r="A23" s="25" t="s">
        <v>195</v>
      </c>
      <c r="C23" s="123">
        <f>SUM(C21:C22)</f>
        <v>59733</v>
      </c>
      <c r="F23" s="123">
        <f>SUM(F21:F22)</f>
        <v>2401.64</v>
      </c>
      <c r="I23" s="123">
        <f>SUM(I21:I22)</f>
        <v>2117</v>
      </c>
      <c r="L23" s="123">
        <f>SUM(L21:L22)</f>
        <v>4587.35</v>
      </c>
    </row>
  </sheetData>
  <sheetProtection/>
  <mergeCells count="4">
    <mergeCell ref="B2:C2"/>
    <mergeCell ref="E2:F2"/>
    <mergeCell ref="H2:I2"/>
    <mergeCell ref="K2:L2"/>
  </mergeCells>
  <printOptions/>
  <pageMargins left="0.3" right="0.17" top="0.17" bottom="0.17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T364"/>
  <sheetViews>
    <sheetView zoomScalePageLayoutView="0" workbookViewId="0" topLeftCell="A319">
      <selection activeCell="A339" sqref="A339:IV341"/>
    </sheetView>
  </sheetViews>
  <sheetFormatPr defaultColWidth="8.796875" defaultRowHeight="14.25"/>
  <cols>
    <col min="1" max="1" width="10" style="125" customWidth="1"/>
    <col min="2" max="2" width="19.8984375" style="49" customWidth="1"/>
    <col min="3" max="3" width="11.8984375" style="49" customWidth="1"/>
    <col min="4" max="4" width="1.4921875" style="49" customWidth="1"/>
    <col min="5" max="5" width="16.8984375" style="49" customWidth="1"/>
    <col min="6" max="6" width="9.69921875" style="49" customWidth="1"/>
    <col min="7" max="7" width="1.8984375" style="49" customWidth="1"/>
    <col min="8" max="8" width="19.59765625" style="49" customWidth="1"/>
    <col min="9" max="9" width="8.19921875" style="49" customWidth="1"/>
    <col min="10" max="10" width="1.203125" style="49" customWidth="1"/>
    <col min="11" max="11" width="16" style="49" customWidth="1"/>
    <col min="12" max="12" width="9.59765625" style="49" customWidth="1"/>
    <col min="13" max="13" width="0" style="18" hidden="1" customWidth="1"/>
    <col min="15" max="17" width="9" style="119" customWidth="1"/>
    <col min="18" max="18" width="9" style="137" customWidth="1"/>
  </cols>
  <sheetData>
    <row r="1" ht="14.25">
      <c r="B1" s="57" t="s">
        <v>255</v>
      </c>
    </row>
    <row r="2" spans="1:32" ht="30" customHeight="1">
      <c r="A2" s="31"/>
      <c r="B2" s="275" t="s">
        <v>0</v>
      </c>
      <c r="C2" s="275"/>
      <c r="D2" s="65"/>
      <c r="E2" s="276" t="s">
        <v>109</v>
      </c>
      <c r="F2" s="277"/>
      <c r="G2" s="126"/>
      <c r="H2" s="276" t="s">
        <v>113</v>
      </c>
      <c r="I2" s="277"/>
      <c r="J2" s="19"/>
      <c r="K2" s="270" t="s">
        <v>122</v>
      </c>
      <c r="L2" s="272"/>
      <c r="M2" s="9"/>
      <c r="O2" s="20"/>
      <c r="P2" s="20"/>
      <c r="Q2" s="20"/>
      <c r="R2" s="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5">
      <c r="A3" s="155">
        <v>43283</v>
      </c>
      <c r="B3" s="167" t="s">
        <v>43</v>
      </c>
      <c r="C3" s="168">
        <v>13103</v>
      </c>
      <c r="D3" s="65"/>
      <c r="E3" s="47"/>
      <c r="F3" s="47"/>
      <c r="G3" s="66"/>
      <c r="H3" s="169" t="s">
        <v>43</v>
      </c>
      <c r="I3" s="170">
        <v>1606</v>
      </c>
      <c r="J3" s="171"/>
      <c r="K3" s="172" t="s">
        <v>43</v>
      </c>
      <c r="L3" s="173">
        <v>2741.29</v>
      </c>
      <c r="M3" s="9">
        <v>11</v>
      </c>
      <c r="O3" s="113"/>
      <c r="P3" s="113"/>
      <c r="Q3" s="113"/>
      <c r="R3" s="3"/>
      <c r="S3" s="2"/>
      <c r="T3" s="2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4" ht="30.75" customHeight="1">
      <c r="A4" s="31" t="s">
        <v>164</v>
      </c>
      <c r="B4" s="42"/>
      <c r="C4" s="42"/>
      <c r="D4" s="65"/>
      <c r="E4" s="47"/>
      <c r="F4" s="47"/>
      <c r="G4" s="66"/>
      <c r="H4" s="68"/>
      <c r="I4" s="68"/>
      <c r="J4" s="67"/>
      <c r="K4" s="172" t="s">
        <v>34</v>
      </c>
      <c r="L4" s="173">
        <v>447.51</v>
      </c>
      <c r="M4" s="9">
        <v>11</v>
      </c>
      <c r="O4" s="20"/>
      <c r="P4" s="20"/>
      <c r="Q4" s="20"/>
      <c r="R4" s="3"/>
      <c r="S4" s="2"/>
      <c r="T4" s="2"/>
      <c r="U4" s="2"/>
      <c r="V4" s="2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5">
      <c r="A5" s="31"/>
      <c r="B5" s="42"/>
      <c r="C5" s="42"/>
      <c r="D5" s="65"/>
      <c r="E5" s="47"/>
      <c r="F5" s="47"/>
      <c r="G5" s="66"/>
      <c r="H5" s="68"/>
      <c r="I5" s="68"/>
      <c r="J5" s="67"/>
      <c r="K5" s="174" t="s">
        <v>35</v>
      </c>
      <c r="L5" s="174">
        <v>2339.75</v>
      </c>
      <c r="M5" s="20">
        <v>11</v>
      </c>
      <c r="N5" s="3"/>
      <c r="O5" s="20"/>
      <c r="P5" s="20"/>
      <c r="Q5" s="20"/>
      <c r="R5" s="3"/>
      <c r="S5" s="2"/>
      <c r="T5" s="2"/>
      <c r="U5" s="2"/>
      <c r="V5" s="2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s="1" customFormat="1" ht="15">
      <c r="A6" s="31"/>
      <c r="B6" s="42"/>
      <c r="C6" s="42"/>
      <c r="D6" s="65"/>
      <c r="E6" s="47"/>
      <c r="F6" s="47"/>
      <c r="G6" s="66"/>
      <c r="H6" s="68"/>
      <c r="I6" s="68"/>
      <c r="J6" s="67"/>
      <c r="K6" s="172" t="s">
        <v>2</v>
      </c>
      <c r="L6" s="173">
        <v>3602.59</v>
      </c>
      <c r="M6" s="20">
        <v>11</v>
      </c>
      <c r="N6" s="3"/>
      <c r="O6" s="120"/>
      <c r="P6" s="120"/>
      <c r="Q6" s="120"/>
      <c r="R6" s="5"/>
      <c r="S6" s="4"/>
      <c r="T6" s="4"/>
      <c r="U6" s="4"/>
      <c r="V6" s="4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2" ht="15">
      <c r="A7" s="31"/>
      <c r="B7" s="42"/>
      <c r="C7" s="42"/>
      <c r="D7" s="65"/>
      <c r="E7" s="47"/>
      <c r="F7" s="47"/>
      <c r="G7" s="66"/>
      <c r="H7" s="68"/>
      <c r="I7" s="68"/>
      <c r="J7" s="67"/>
      <c r="K7" s="172" t="s">
        <v>14</v>
      </c>
      <c r="L7" s="173">
        <v>173.41</v>
      </c>
      <c r="M7" s="20"/>
      <c r="N7" s="3"/>
      <c r="O7" s="20"/>
      <c r="P7" s="20"/>
      <c r="Q7" s="20"/>
      <c r="R7" s="3"/>
      <c r="S7" s="2"/>
      <c r="T7" s="2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15">
      <c r="A8" s="31"/>
      <c r="B8" s="42"/>
      <c r="C8" s="42"/>
      <c r="D8" s="65"/>
      <c r="E8" s="47"/>
      <c r="F8" s="47"/>
      <c r="G8" s="66"/>
      <c r="H8" s="68"/>
      <c r="I8" s="68"/>
      <c r="J8" s="67"/>
      <c r="K8" s="172" t="s">
        <v>27</v>
      </c>
      <c r="L8" s="173">
        <v>178.28</v>
      </c>
      <c r="M8" s="20"/>
      <c r="N8" s="3"/>
      <c r="O8" s="20"/>
      <c r="P8" s="20"/>
      <c r="Q8" s="20"/>
      <c r="R8" s="3"/>
      <c r="S8" s="2"/>
      <c r="T8" s="2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14" ht="15">
      <c r="A9" s="31"/>
      <c r="B9" s="42"/>
      <c r="C9" s="42"/>
      <c r="D9" s="65"/>
      <c r="E9" s="47"/>
      <c r="F9" s="47"/>
      <c r="G9" s="66"/>
      <c r="H9" s="68"/>
      <c r="I9" s="68"/>
      <c r="J9" s="67"/>
      <c r="K9" s="172" t="s">
        <v>13</v>
      </c>
      <c r="L9" s="175">
        <v>1915.65</v>
      </c>
      <c r="M9" s="20"/>
      <c r="N9" s="3"/>
    </row>
    <row r="10" spans="1:70" ht="15">
      <c r="A10" s="31"/>
      <c r="B10" s="42"/>
      <c r="C10" s="42"/>
      <c r="D10" s="65"/>
      <c r="E10" s="47"/>
      <c r="F10" s="47"/>
      <c r="G10" s="66"/>
      <c r="H10" s="68"/>
      <c r="I10" s="68"/>
      <c r="J10" s="67"/>
      <c r="K10" s="172" t="s">
        <v>17</v>
      </c>
      <c r="L10" s="173">
        <v>965.3</v>
      </c>
      <c r="M10" s="20"/>
      <c r="N10" s="3"/>
      <c r="O10" s="20"/>
      <c r="P10" s="20"/>
      <c r="Q10" s="20"/>
      <c r="R10" s="3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</row>
    <row r="11" spans="1:70" ht="15">
      <c r="A11" s="31"/>
      <c r="B11" s="167" t="s">
        <v>15</v>
      </c>
      <c r="C11" s="168">
        <v>1133</v>
      </c>
      <c r="D11" s="65"/>
      <c r="E11" s="47"/>
      <c r="F11" s="47"/>
      <c r="G11" s="66"/>
      <c r="H11" s="68"/>
      <c r="I11" s="68"/>
      <c r="J11" s="67"/>
      <c r="K11" s="11"/>
      <c r="L11" s="122"/>
      <c r="M11" s="20"/>
      <c r="N11" s="3"/>
      <c r="O11" s="20"/>
      <c r="P11" s="20"/>
      <c r="Q11" s="20"/>
      <c r="R11" s="3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</row>
    <row r="12" spans="1:70" ht="15">
      <c r="A12" s="31"/>
      <c r="B12" s="167" t="s">
        <v>8</v>
      </c>
      <c r="C12" s="168">
        <v>943</v>
      </c>
      <c r="D12" s="65"/>
      <c r="E12" s="51"/>
      <c r="F12" s="51"/>
      <c r="G12" s="66"/>
      <c r="H12" s="68"/>
      <c r="I12" s="68"/>
      <c r="J12" s="67"/>
      <c r="K12" s="11"/>
      <c r="L12" s="122"/>
      <c r="M12" s="20"/>
      <c r="N12" s="3"/>
      <c r="O12" s="20"/>
      <c r="P12" s="20"/>
      <c r="Q12" s="20"/>
      <c r="R12" s="3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</row>
    <row r="13" spans="1:34" s="1" customFormat="1" ht="15">
      <c r="A13" s="31"/>
      <c r="B13" s="167" t="s">
        <v>10</v>
      </c>
      <c r="C13" s="168">
        <v>1404</v>
      </c>
      <c r="D13" s="65"/>
      <c r="E13" s="51"/>
      <c r="F13" s="51"/>
      <c r="G13" s="66"/>
      <c r="H13" s="68"/>
      <c r="I13" s="68"/>
      <c r="J13" s="67"/>
      <c r="K13" s="11"/>
      <c r="L13" s="122"/>
      <c r="M13" s="20"/>
      <c r="N13" s="3"/>
      <c r="O13" s="113"/>
      <c r="P13" s="113"/>
      <c r="Q13" s="113"/>
      <c r="R13" s="5"/>
      <c r="S13" s="4"/>
      <c r="T13" s="4"/>
      <c r="U13" s="4"/>
      <c r="V13" s="4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 s="1" customFormat="1" ht="15">
      <c r="A14" s="31"/>
      <c r="B14" s="11"/>
      <c r="C14" s="42"/>
      <c r="D14" s="65"/>
      <c r="E14" s="176" t="s">
        <v>42</v>
      </c>
      <c r="F14" s="177">
        <v>2208</v>
      </c>
      <c r="G14" s="66"/>
      <c r="H14" s="68"/>
      <c r="I14" s="68"/>
      <c r="J14" s="67"/>
      <c r="K14" s="11"/>
      <c r="L14" s="122"/>
      <c r="M14" s="20"/>
      <c r="N14" s="131"/>
      <c r="O14" s="20"/>
      <c r="P14" s="20"/>
      <c r="Q14" s="20"/>
      <c r="R14" s="5"/>
      <c r="S14" s="4"/>
      <c r="T14" s="4"/>
      <c r="U14" s="4"/>
      <c r="V14" s="4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1:32" ht="15">
      <c r="A15" s="31"/>
      <c r="B15" s="11"/>
      <c r="C15" s="42"/>
      <c r="D15" s="65"/>
      <c r="E15" s="169" t="s">
        <v>18</v>
      </c>
      <c r="F15" s="170">
        <v>8548</v>
      </c>
      <c r="G15" s="66"/>
      <c r="H15" s="68"/>
      <c r="I15" s="68"/>
      <c r="J15" s="67"/>
      <c r="K15" s="11"/>
      <c r="L15" s="122"/>
      <c r="M15" s="9"/>
      <c r="O15" s="113"/>
      <c r="P15" s="113"/>
      <c r="Q15" s="113"/>
      <c r="R15" s="3"/>
      <c r="S15" s="2"/>
      <c r="T15" s="2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70" ht="15">
      <c r="A16" s="31"/>
      <c r="B16" s="15" t="s">
        <v>131</v>
      </c>
      <c r="C16" s="14">
        <f>SUM(C3:C13)</f>
        <v>16583</v>
      </c>
      <c r="D16" s="7"/>
      <c r="E16" s="15" t="s">
        <v>131</v>
      </c>
      <c r="F16" s="14">
        <f>SUM(F3:F15)</f>
        <v>10756</v>
      </c>
      <c r="G16" s="10"/>
      <c r="H16" s="15" t="s">
        <v>131</v>
      </c>
      <c r="I16" s="14">
        <f>SUM(I3:I13)</f>
        <v>1606</v>
      </c>
      <c r="J16" s="10"/>
      <c r="K16" s="15" t="s">
        <v>131</v>
      </c>
      <c r="L16" s="14">
        <f>SUM(L3:L13)</f>
        <v>12363.779999999999</v>
      </c>
      <c r="M16" s="9"/>
      <c r="O16" s="20"/>
      <c r="P16" s="20"/>
      <c r="Q16" s="20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</row>
    <row r="17" spans="1:13" ht="14.25">
      <c r="A17" s="31"/>
      <c r="B17" s="32"/>
      <c r="C17" s="32"/>
      <c r="D17" s="33"/>
      <c r="E17" s="34"/>
      <c r="F17" s="34"/>
      <c r="G17" s="33"/>
      <c r="H17" s="52"/>
      <c r="I17" s="52"/>
      <c r="J17" s="33"/>
      <c r="K17" s="35"/>
      <c r="L17" s="36"/>
      <c r="M17" s="9"/>
    </row>
    <row r="18" spans="1:30" ht="15">
      <c r="A18" s="155">
        <v>43284</v>
      </c>
      <c r="B18" s="46" t="s">
        <v>162</v>
      </c>
      <c r="C18" s="42">
        <v>24679</v>
      </c>
      <c r="D18" s="65"/>
      <c r="E18" s="46" t="s">
        <v>110</v>
      </c>
      <c r="F18" s="43">
        <v>16364</v>
      </c>
      <c r="G18" s="65"/>
      <c r="H18" s="46" t="s">
        <v>110</v>
      </c>
      <c r="I18" s="43">
        <v>3145</v>
      </c>
      <c r="J18" s="65"/>
      <c r="K18" s="128" t="s">
        <v>108</v>
      </c>
      <c r="L18" s="129">
        <v>1087.47</v>
      </c>
      <c r="M18" s="9"/>
      <c r="O18" s="20"/>
      <c r="P18" s="20"/>
      <c r="Q18" s="20"/>
      <c r="R18" s="3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5">
      <c r="A19" s="31" t="s">
        <v>165</v>
      </c>
      <c r="B19" s="46" t="s">
        <v>115</v>
      </c>
      <c r="C19" s="42">
        <v>13837</v>
      </c>
      <c r="D19" s="65"/>
      <c r="E19" s="46"/>
      <c r="F19" s="43"/>
      <c r="G19" s="65"/>
      <c r="H19" s="46" t="s">
        <v>115</v>
      </c>
      <c r="I19" s="43">
        <v>4928</v>
      </c>
      <c r="J19" s="65"/>
      <c r="K19" s="128" t="s">
        <v>95</v>
      </c>
      <c r="L19" s="129">
        <v>2560</v>
      </c>
      <c r="M19" s="9"/>
      <c r="O19" s="20"/>
      <c r="P19" s="20"/>
      <c r="Q19" s="20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2" ht="15">
      <c r="A20" s="31"/>
      <c r="B20" s="42"/>
      <c r="C20" s="42"/>
      <c r="D20" s="65"/>
      <c r="E20" s="46"/>
      <c r="F20" s="43"/>
      <c r="G20" s="65"/>
      <c r="H20" s="46"/>
      <c r="I20" s="43"/>
      <c r="J20" s="65"/>
      <c r="K20" s="128" t="s">
        <v>101</v>
      </c>
      <c r="L20" s="129">
        <v>3611.57</v>
      </c>
      <c r="M20" s="9"/>
      <c r="O20" s="20"/>
      <c r="P20" s="20"/>
      <c r="Q20" s="20"/>
      <c r="R20" s="3"/>
      <c r="S20" s="2"/>
      <c r="T20" s="2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0" ht="15">
      <c r="A21" s="31"/>
      <c r="B21" s="15" t="s">
        <v>131</v>
      </c>
      <c r="C21" s="14">
        <f>SUM(C18:C20)</f>
        <v>38516</v>
      </c>
      <c r="D21" s="7"/>
      <c r="E21" s="15" t="s">
        <v>131</v>
      </c>
      <c r="F21" s="14">
        <f>SUM(F18:F20)</f>
        <v>16364</v>
      </c>
      <c r="G21" s="10"/>
      <c r="H21" s="15" t="s">
        <v>131</v>
      </c>
      <c r="I21" s="14">
        <f>SUM(I18:I20)</f>
        <v>8073</v>
      </c>
      <c r="J21" s="10"/>
      <c r="K21" s="15" t="s">
        <v>131</v>
      </c>
      <c r="L21" s="14">
        <f>SUM(L18:L20)</f>
        <v>7259.040000000001</v>
      </c>
      <c r="M21" s="9"/>
      <c r="O21" s="20"/>
      <c r="P21" s="20"/>
      <c r="Q21" s="20"/>
      <c r="R21" s="3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15">
      <c r="A22" s="31"/>
      <c r="B22" s="32"/>
      <c r="C22" s="32"/>
      <c r="D22" s="33"/>
      <c r="E22" s="34"/>
      <c r="F22" s="34"/>
      <c r="G22" s="33"/>
      <c r="H22" s="52"/>
      <c r="I22" s="52"/>
      <c r="J22" s="33"/>
      <c r="K22" s="35"/>
      <c r="L22" s="36"/>
      <c r="M22" s="9"/>
      <c r="O22" s="20"/>
      <c r="P22" s="20"/>
      <c r="Q22" s="20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5">
      <c r="A23" s="155">
        <v>43285</v>
      </c>
      <c r="B23" s="51"/>
      <c r="C23" s="51"/>
      <c r="D23" s="7"/>
      <c r="E23" s="17"/>
      <c r="F23" s="17"/>
      <c r="G23" s="10"/>
      <c r="H23" s="19"/>
      <c r="I23" s="19"/>
      <c r="J23" s="19"/>
      <c r="K23" s="128" t="s">
        <v>1</v>
      </c>
      <c r="L23" s="129">
        <v>401.6</v>
      </c>
      <c r="M23" s="9"/>
      <c r="O23" s="20"/>
      <c r="P23" s="20"/>
      <c r="Q23" s="20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5">
      <c r="A24" s="31" t="s">
        <v>166</v>
      </c>
      <c r="B24" s="51"/>
      <c r="C24" s="51"/>
      <c r="D24" s="7"/>
      <c r="E24" s="17"/>
      <c r="F24" s="17"/>
      <c r="G24" s="10"/>
      <c r="H24" s="19"/>
      <c r="I24" s="19"/>
      <c r="J24" s="19"/>
      <c r="K24" s="172" t="s">
        <v>22</v>
      </c>
      <c r="L24" s="175">
        <v>2055.5</v>
      </c>
      <c r="M24" s="9"/>
      <c r="O24" s="20"/>
      <c r="P24" s="20"/>
      <c r="Q24" s="20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70" ht="15">
      <c r="A25" s="31"/>
      <c r="B25" s="51"/>
      <c r="C25" s="51"/>
      <c r="D25" s="7"/>
      <c r="E25" s="17"/>
      <c r="F25" s="17"/>
      <c r="G25" s="10"/>
      <c r="H25" s="19"/>
      <c r="I25" s="19"/>
      <c r="J25" s="19"/>
      <c r="K25" s="172" t="s">
        <v>77</v>
      </c>
      <c r="L25" s="175">
        <v>4366.21</v>
      </c>
      <c r="M25" s="9"/>
      <c r="O25" s="20"/>
      <c r="P25" s="20"/>
      <c r="Q25" s="20"/>
      <c r="R25" s="3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</row>
    <row r="26" spans="1:32" ht="22.5">
      <c r="A26" s="31"/>
      <c r="B26" s="51"/>
      <c r="C26" s="51"/>
      <c r="D26" s="7"/>
      <c r="E26" s="17"/>
      <c r="F26" s="17"/>
      <c r="G26" s="10"/>
      <c r="H26" s="19"/>
      <c r="I26" s="19"/>
      <c r="J26" s="19"/>
      <c r="K26" s="128" t="s">
        <v>120</v>
      </c>
      <c r="L26" s="130">
        <v>4185.75</v>
      </c>
      <c r="M26" s="9"/>
      <c r="O26" s="20"/>
      <c r="P26" s="20"/>
      <c r="Q26" s="20"/>
      <c r="R26" s="3"/>
      <c r="S26" s="2"/>
      <c r="T26" s="2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0" ht="15">
      <c r="A27" s="31"/>
      <c r="B27" s="167" t="s">
        <v>54</v>
      </c>
      <c r="C27" s="178">
        <v>6964</v>
      </c>
      <c r="D27" s="179"/>
      <c r="E27" s="169"/>
      <c r="F27" s="170"/>
      <c r="G27" s="180"/>
      <c r="H27" s="169" t="s">
        <v>54</v>
      </c>
      <c r="I27" s="170">
        <v>673</v>
      </c>
      <c r="J27" s="181"/>
      <c r="K27" s="174" t="s">
        <v>54</v>
      </c>
      <c r="L27" s="174">
        <v>5094.84</v>
      </c>
      <c r="M27" s="9"/>
      <c r="O27" s="20"/>
      <c r="P27" s="20"/>
      <c r="Q27" s="20"/>
      <c r="R27" s="3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70" ht="15">
      <c r="A28" s="31"/>
      <c r="B28" s="51"/>
      <c r="C28" s="51"/>
      <c r="D28" s="7"/>
      <c r="E28" s="44"/>
      <c r="F28" s="45"/>
      <c r="G28" s="10"/>
      <c r="H28" s="19"/>
      <c r="I28" s="19"/>
      <c r="J28" s="19"/>
      <c r="K28" s="172" t="s">
        <v>79</v>
      </c>
      <c r="L28" s="173">
        <v>706</v>
      </c>
      <c r="M28" s="9"/>
      <c r="O28" s="113"/>
      <c r="P28" s="113"/>
      <c r="Q28" s="113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</row>
    <row r="29" spans="1:70" ht="45.75" customHeight="1">
      <c r="A29" s="31"/>
      <c r="B29" s="167" t="s">
        <v>145</v>
      </c>
      <c r="C29" s="178">
        <v>3276</v>
      </c>
      <c r="D29" s="179"/>
      <c r="E29" s="169"/>
      <c r="F29" s="170"/>
      <c r="G29" s="180"/>
      <c r="H29" s="169" t="s">
        <v>46</v>
      </c>
      <c r="I29" s="170">
        <v>10</v>
      </c>
      <c r="J29" s="182"/>
      <c r="K29" s="172" t="s">
        <v>46</v>
      </c>
      <c r="L29" s="173">
        <v>626.46</v>
      </c>
      <c r="M29" s="9"/>
      <c r="O29" s="20"/>
      <c r="P29" s="20"/>
      <c r="Q29" s="20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</row>
    <row r="30" spans="1:70" ht="15">
      <c r="A30" s="31"/>
      <c r="B30" s="167" t="s">
        <v>50</v>
      </c>
      <c r="C30" s="178">
        <v>3968</v>
      </c>
      <c r="D30" s="179"/>
      <c r="E30" s="169"/>
      <c r="F30" s="170"/>
      <c r="G30" s="180"/>
      <c r="H30" s="171"/>
      <c r="I30" s="171"/>
      <c r="J30" s="182"/>
      <c r="K30" s="172" t="s">
        <v>50</v>
      </c>
      <c r="L30" s="173">
        <v>1708.2</v>
      </c>
      <c r="M30" s="9"/>
      <c r="O30" s="113"/>
      <c r="P30" s="20"/>
      <c r="Q30" s="113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</row>
    <row r="31" spans="1:70" ht="15">
      <c r="A31" s="31"/>
      <c r="B31" s="167" t="s">
        <v>63</v>
      </c>
      <c r="C31" s="178">
        <v>1853</v>
      </c>
      <c r="D31" s="179"/>
      <c r="E31" s="169"/>
      <c r="F31" s="170"/>
      <c r="G31" s="180"/>
      <c r="H31" s="183"/>
      <c r="I31" s="183"/>
      <c r="J31" s="182"/>
      <c r="K31" s="172" t="s">
        <v>123</v>
      </c>
      <c r="L31" s="173">
        <v>535.82</v>
      </c>
      <c r="M31" s="9"/>
      <c r="O31" s="20"/>
      <c r="P31" s="20"/>
      <c r="Q31" s="20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</row>
    <row r="32" spans="1:32" ht="37.5" customHeight="1">
      <c r="A32" s="31"/>
      <c r="B32" s="184" t="s">
        <v>146</v>
      </c>
      <c r="C32" s="185">
        <v>0</v>
      </c>
      <c r="D32" s="186"/>
      <c r="E32" s="187"/>
      <c r="F32" s="188"/>
      <c r="G32" s="189"/>
      <c r="H32" s="187" t="s">
        <v>12</v>
      </c>
      <c r="I32" s="188">
        <v>0</v>
      </c>
      <c r="J32" s="190"/>
      <c r="K32" s="191" t="s">
        <v>12</v>
      </c>
      <c r="L32" s="192">
        <v>0</v>
      </c>
      <c r="M32" s="9"/>
      <c r="P32" s="20"/>
      <c r="Q32" s="20"/>
      <c r="R32" s="3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21">
      <c r="A33" s="31"/>
      <c r="B33" s="167" t="s">
        <v>61</v>
      </c>
      <c r="C33" s="178">
        <v>1247</v>
      </c>
      <c r="D33" s="179"/>
      <c r="E33" s="169"/>
      <c r="F33" s="170"/>
      <c r="G33" s="180"/>
      <c r="H33" s="171"/>
      <c r="I33" s="171"/>
      <c r="J33" s="182"/>
      <c r="K33" s="193" t="s">
        <v>61</v>
      </c>
      <c r="L33" s="194">
        <v>391.7</v>
      </c>
      <c r="M33" s="9"/>
      <c r="O33" s="20"/>
      <c r="P33" s="20"/>
      <c r="Q33" s="20"/>
      <c r="R33" s="3"/>
      <c r="S33" s="2"/>
      <c r="T33" s="2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70" ht="15">
      <c r="A34" s="31"/>
      <c r="B34" s="13"/>
      <c r="C34" s="13"/>
      <c r="D34" s="7"/>
      <c r="E34" s="44"/>
      <c r="F34" s="45"/>
      <c r="G34" s="10"/>
      <c r="H34" s="19"/>
      <c r="I34" s="19"/>
      <c r="J34" s="19"/>
      <c r="K34" s="193" t="s">
        <v>126</v>
      </c>
      <c r="L34" s="194">
        <v>493.45</v>
      </c>
      <c r="M34" s="9"/>
      <c r="O34" s="20"/>
      <c r="P34" s="20"/>
      <c r="Q34" s="20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</row>
    <row r="35" spans="1:70" ht="15">
      <c r="A35" s="31"/>
      <c r="B35" s="167" t="s">
        <v>49</v>
      </c>
      <c r="C35" s="178">
        <v>1022</v>
      </c>
      <c r="D35" s="179"/>
      <c r="E35" s="169"/>
      <c r="F35" s="170"/>
      <c r="G35" s="180"/>
      <c r="H35" s="182"/>
      <c r="I35" s="182"/>
      <c r="J35" s="19"/>
      <c r="K35" s="46"/>
      <c r="L35" s="43"/>
      <c r="M35" s="9"/>
      <c r="O35" s="20"/>
      <c r="P35" s="20"/>
      <c r="Q35" s="20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</row>
    <row r="36" spans="1:70" ht="15">
      <c r="A36" s="31"/>
      <c r="B36" s="167" t="s">
        <v>25</v>
      </c>
      <c r="C36" s="178">
        <v>5111</v>
      </c>
      <c r="D36" s="179"/>
      <c r="E36" s="195"/>
      <c r="F36" s="195"/>
      <c r="G36" s="180"/>
      <c r="H36" s="169" t="s">
        <v>25</v>
      </c>
      <c r="I36" s="170">
        <v>22</v>
      </c>
      <c r="J36" s="19"/>
      <c r="K36" s="46"/>
      <c r="L36" s="43"/>
      <c r="M36" s="9"/>
      <c r="O36" s="20"/>
      <c r="P36" s="20"/>
      <c r="Q36" s="20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</row>
    <row r="37" spans="1:30" ht="15">
      <c r="A37" s="31"/>
      <c r="B37" s="167" t="s">
        <v>45</v>
      </c>
      <c r="C37" s="178">
        <v>1376</v>
      </c>
      <c r="D37" s="7"/>
      <c r="E37" s="51"/>
      <c r="F37" s="51"/>
      <c r="G37" s="10"/>
      <c r="H37" s="19"/>
      <c r="I37" s="19"/>
      <c r="J37" s="19"/>
      <c r="K37" s="46"/>
      <c r="L37" s="43"/>
      <c r="M37" s="9">
        <v>15</v>
      </c>
      <c r="O37" s="20"/>
      <c r="P37" s="20"/>
      <c r="Q37" s="20"/>
      <c r="R37" s="3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15">
      <c r="A38" s="31"/>
      <c r="B38" s="167" t="s">
        <v>67</v>
      </c>
      <c r="C38" s="178">
        <v>1446</v>
      </c>
      <c r="D38" s="7"/>
      <c r="E38" s="51"/>
      <c r="F38" s="51"/>
      <c r="G38" s="10"/>
      <c r="H38" s="19"/>
      <c r="I38" s="19"/>
      <c r="J38" s="19"/>
      <c r="K38" s="46"/>
      <c r="L38" s="43"/>
      <c r="M38" s="9">
        <v>14</v>
      </c>
      <c r="O38" s="20"/>
      <c r="P38" s="20"/>
      <c r="Q38" s="20"/>
      <c r="R38" s="3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15">
      <c r="A39" s="31"/>
      <c r="B39" s="11"/>
      <c r="C39" s="13"/>
      <c r="D39" s="7"/>
      <c r="E39" s="46" t="s">
        <v>112</v>
      </c>
      <c r="F39" s="43">
        <v>231</v>
      </c>
      <c r="G39" s="10"/>
      <c r="H39" s="19"/>
      <c r="I39" s="19"/>
      <c r="J39" s="19"/>
      <c r="K39" s="46"/>
      <c r="L39" s="43"/>
      <c r="M39" s="9">
        <v>14</v>
      </c>
      <c r="O39" s="20"/>
      <c r="P39" s="20"/>
      <c r="Q39" s="20"/>
      <c r="R39" s="3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5">
      <c r="A40" s="31"/>
      <c r="B40" s="11"/>
      <c r="C40" s="13"/>
      <c r="D40" s="7"/>
      <c r="E40" s="46" t="s">
        <v>3</v>
      </c>
      <c r="F40" s="43">
        <v>771.64</v>
      </c>
      <c r="G40" s="10"/>
      <c r="H40" s="19"/>
      <c r="I40" s="19"/>
      <c r="J40" s="19"/>
      <c r="K40" s="46"/>
      <c r="L40" s="43"/>
      <c r="M40" s="9">
        <v>14</v>
      </c>
      <c r="O40" s="20"/>
      <c r="P40" s="20"/>
      <c r="Q40" s="20"/>
      <c r="R40" s="3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5">
      <c r="A41" s="31"/>
      <c r="B41" s="11"/>
      <c r="C41" s="13"/>
      <c r="D41" s="7"/>
      <c r="E41" s="46" t="s">
        <v>111</v>
      </c>
      <c r="F41" s="43">
        <v>1399</v>
      </c>
      <c r="G41" s="10"/>
      <c r="H41" s="19"/>
      <c r="I41" s="19"/>
      <c r="J41" s="19"/>
      <c r="K41" s="46"/>
      <c r="L41" s="43"/>
      <c r="M41" s="9">
        <v>15</v>
      </c>
      <c r="O41" s="20"/>
      <c r="P41" s="20"/>
      <c r="Q41" s="20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15">
      <c r="A42" s="31"/>
      <c r="B42" s="14"/>
      <c r="C42" s="14">
        <f>SUM(C23:C41)</f>
        <v>26263</v>
      </c>
      <c r="D42" s="7"/>
      <c r="E42" s="15" t="s">
        <v>131</v>
      </c>
      <c r="F42" s="14">
        <f>SUM(F23:F41)</f>
        <v>2401.64</v>
      </c>
      <c r="G42" s="10"/>
      <c r="H42" s="15" t="s">
        <v>131</v>
      </c>
      <c r="I42" s="14">
        <f>SUM(I23:I41)</f>
        <v>705</v>
      </c>
      <c r="J42" s="10"/>
      <c r="K42" s="15" t="s">
        <v>131</v>
      </c>
      <c r="L42" s="14">
        <f>SUM(L23:L41)</f>
        <v>20565.530000000002</v>
      </c>
      <c r="M42" s="9"/>
      <c r="O42" s="20"/>
      <c r="P42" s="20"/>
      <c r="Q42" s="20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2" ht="15">
      <c r="A43" s="31"/>
      <c r="B43" s="32"/>
      <c r="C43" s="32"/>
      <c r="D43" s="33"/>
      <c r="E43" s="34"/>
      <c r="F43" s="34"/>
      <c r="G43" s="33"/>
      <c r="H43" s="52"/>
      <c r="I43" s="52"/>
      <c r="J43" s="33"/>
      <c r="K43" s="35"/>
      <c r="L43" s="36"/>
      <c r="M43" s="9"/>
      <c r="O43" s="20"/>
      <c r="P43" s="20"/>
      <c r="Q43" s="20"/>
      <c r="R43" s="3"/>
      <c r="S43" s="2"/>
      <c r="T43" s="2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:32" ht="15">
      <c r="A44" s="155">
        <v>43286</v>
      </c>
      <c r="B44" s="51"/>
      <c r="C44" s="51"/>
      <c r="D44" s="51"/>
      <c r="E44" s="51"/>
      <c r="F44" s="51"/>
      <c r="G44" s="51"/>
      <c r="H44" s="51"/>
      <c r="I44" s="51"/>
      <c r="J44" s="67"/>
      <c r="K44" s="172" t="s">
        <v>65</v>
      </c>
      <c r="L44" s="174">
        <v>566</v>
      </c>
      <c r="M44" s="9"/>
      <c r="O44" s="20"/>
      <c r="P44" s="20"/>
      <c r="Q44" s="20"/>
      <c r="R44" s="3"/>
      <c r="S44" s="2"/>
      <c r="T44" s="2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ht="15">
      <c r="A45" s="31" t="s">
        <v>254</v>
      </c>
      <c r="B45" s="51"/>
      <c r="C45" s="51"/>
      <c r="D45" s="7"/>
      <c r="E45" s="17"/>
      <c r="F45" s="47"/>
      <c r="G45" s="66"/>
      <c r="H45" s="67"/>
      <c r="I45" s="67"/>
      <c r="J45" s="67"/>
      <c r="K45" s="128" t="s">
        <v>66</v>
      </c>
      <c r="L45" s="130">
        <v>1178.15</v>
      </c>
      <c r="M45" s="9"/>
      <c r="O45" s="20"/>
      <c r="P45" s="20"/>
      <c r="Q45" s="20"/>
      <c r="R45" s="3"/>
      <c r="S45" s="2"/>
      <c r="T45" s="2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ht="15">
      <c r="A46" s="31"/>
      <c r="B46" s="51"/>
      <c r="C46" s="51"/>
      <c r="D46" s="7"/>
      <c r="E46" s="17"/>
      <c r="F46" s="47"/>
      <c r="G46" s="66"/>
      <c r="H46" s="67"/>
      <c r="I46" s="67"/>
      <c r="J46" s="67"/>
      <c r="K46" s="172" t="s">
        <v>149</v>
      </c>
      <c r="L46" s="174">
        <v>681</v>
      </c>
      <c r="M46" s="9"/>
      <c r="O46" s="20"/>
      <c r="P46" s="20"/>
      <c r="Q46" s="20"/>
      <c r="R46" s="3"/>
      <c r="S46" s="2"/>
      <c r="T46" s="2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ht="15">
      <c r="A47" s="31"/>
      <c r="B47" s="51"/>
      <c r="C47" s="51"/>
      <c r="D47" s="7"/>
      <c r="E47" s="17"/>
      <c r="F47" s="47"/>
      <c r="G47" s="66"/>
      <c r="H47" s="67"/>
      <c r="I47" s="67"/>
      <c r="J47" s="67"/>
      <c r="K47" s="172" t="s">
        <v>127</v>
      </c>
      <c r="L47" s="173">
        <v>6097</v>
      </c>
      <c r="M47" s="9"/>
      <c r="O47" s="20"/>
      <c r="P47" s="20"/>
      <c r="Q47" s="20"/>
      <c r="R47" s="3"/>
      <c r="S47" s="2"/>
      <c r="T47" s="2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70" ht="15">
      <c r="A48" s="31"/>
      <c r="B48" s="51"/>
      <c r="C48" s="51"/>
      <c r="D48" s="7"/>
      <c r="E48" s="17"/>
      <c r="F48" s="17"/>
      <c r="G48" s="10"/>
      <c r="H48" s="19"/>
      <c r="I48" s="19"/>
      <c r="J48" s="19"/>
      <c r="K48" s="172" t="s">
        <v>38</v>
      </c>
      <c r="L48" s="173">
        <v>338.3</v>
      </c>
      <c r="M48" s="9"/>
      <c r="O48" s="20"/>
      <c r="P48" s="20"/>
      <c r="Q48" s="20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</row>
    <row r="49" spans="1:70" ht="31.5">
      <c r="A49" s="31"/>
      <c r="B49" s="169" t="s">
        <v>150</v>
      </c>
      <c r="C49" s="168">
        <v>3168</v>
      </c>
      <c r="D49" s="196"/>
      <c r="E49" s="197"/>
      <c r="F49" s="197"/>
      <c r="G49" s="198"/>
      <c r="H49" s="183" t="s">
        <v>140</v>
      </c>
      <c r="I49" s="183">
        <v>620</v>
      </c>
      <c r="J49" s="182"/>
      <c r="K49" s="175" t="s">
        <v>140</v>
      </c>
      <c r="L49" s="175">
        <v>6212.4</v>
      </c>
      <c r="M49" s="9"/>
      <c r="O49" s="20"/>
      <c r="P49" s="20"/>
      <c r="Q49" s="20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</row>
    <row r="50" spans="1:70" ht="15">
      <c r="A50" s="31"/>
      <c r="B50" s="51"/>
      <c r="C50" s="51"/>
      <c r="D50" s="65"/>
      <c r="E50" s="47"/>
      <c r="F50" s="47"/>
      <c r="G50" s="66"/>
      <c r="H50" s="67"/>
      <c r="I50" s="67"/>
      <c r="J50" s="67"/>
      <c r="K50" s="193" t="s">
        <v>191</v>
      </c>
      <c r="L50" s="194">
        <v>481.06</v>
      </c>
      <c r="M50" s="9"/>
      <c r="O50" s="20"/>
      <c r="P50" s="20"/>
      <c r="Q50" s="20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</row>
    <row r="51" spans="1:70" ht="15">
      <c r="A51" s="31"/>
      <c r="B51" s="167" t="s">
        <v>29</v>
      </c>
      <c r="C51" s="178">
        <v>819</v>
      </c>
      <c r="D51" s="65"/>
      <c r="E51" s="47"/>
      <c r="F51" s="47"/>
      <c r="G51" s="66"/>
      <c r="H51" s="67"/>
      <c r="I51" s="67"/>
      <c r="J51" s="67"/>
      <c r="K51" s="199" t="s">
        <v>29</v>
      </c>
      <c r="L51" s="194">
        <v>193.07</v>
      </c>
      <c r="M51" s="9"/>
      <c r="O51" s="20"/>
      <c r="P51" s="20"/>
      <c r="Q51" s="20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</row>
    <row r="52" spans="1:70" ht="15">
      <c r="A52" s="31"/>
      <c r="B52" s="167" t="s">
        <v>30</v>
      </c>
      <c r="C52" s="178">
        <v>1312</v>
      </c>
      <c r="D52" s="65"/>
      <c r="E52" s="47"/>
      <c r="F52" s="47"/>
      <c r="G52" s="66"/>
      <c r="H52" s="67"/>
      <c r="I52" s="67"/>
      <c r="J52" s="67"/>
      <c r="K52" s="199" t="s">
        <v>30</v>
      </c>
      <c r="L52" s="194">
        <v>232.38</v>
      </c>
      <c r="M52" s="9"/>
      <c r="O52" s="20"/>
      <c r="P52" s="20"/>
      <c r="Q52" s="20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</row>
    <row r="53" spans="1:70" ht="15">
      <c r="A53" s="31"/>
      <c r="B53" s="51"/>
      <c r="C53" s="51"/>
      <c r="D53" s="51"/>
      <c r="E53" s="51"/>
      <c r="F53" s="51"/>
      <c r="G53" s="51"/>
      <c r="H53" s="51"/>
      <c r="I53" s="51"/>
      <c r="J53" s="67"/>
      <c r="K53" s="193" t="s">
        <v>39</v>
      </c>
      <c r="L53" s="194">
        <v>257.56</v>
      </c>
      <c r="M53" s="9"/>
      <c r="O53" s="20"/>
      <c r="P53" s="20"/>
      <c r="Q53" s="20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</row>
    <row r="54" spans="1:70" ht="15">
      <c r="A54" s="31"/>
      <c r="B54" s="167" t="s">
        <v>36</v>
      </c>
      <c r="C54" s="178">
        <v>10568</v>
      </c>
      <c r="D54" s="179"/>
      <c r="E54" s="167" t="s">
        <v>36</v>
      </c>
      <c r="F54" s="170">
        <v>1202.62</v>
      </c>
      <c r="G54" s="198"/>
      <c r="H54" s="169" t="s">
        <v>36</v>
      </c>
      <c r="I54" s="170">
        <v>2981</v>
      </c>
      <c r="J54" s="67"/>
      <c r="K54" s="46"/>
      <c r="L54" s="43"/>
      <c r="M54" s="9"/>
      <c r="O54" s="20"/>
      <c r="P54" s="20"/>
      <c r="Q54" s="20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</row>
    <row r="55" spans="1:13" ht="14.25">
      <c r="A55" s="31"/>
      <c r="B55" s="169" t="s">
        <v>83</v>
      </c>
      <c r="C55" s="168">
        <v>938</v>
      </c>
      <c r="D55" s="65"/>
      <c r="E55" s="47"/>
      <c r="F55" s="47"/>
      <c r="G55" s="66"/>
      <c r="H55" s="67"/>
      <c r="I55" s="67"/>
      <c r="J55" s="67"/>
      <c r="K55" s="46"/>
      <c r="L55" s="43"/>
      <c r="M55" s="9"/>
    </row>
    <row r="56" spans="1:34" s="1" customFormat="1" ht="15">
      <c r="A56" s="31"/>
      <c r="B56" s="169" t="s">
        <v>84</v>
      </c>
      <c r="C56" s="168">
        <v>991</v>
      </c>
      <c r="D56" s="65"/>
      <c r="E56" s="47"/>
      <c r="F56" s="47"/>
      <c r="G56" s="66"/>
      <c r="H56" s="67"/>
      <c r="I56" s="67"/>
      <c r="J56" s="67"/>
      <c r="K56" s="46"/>
      <c r="L56" s="43"/>
      <c r="M56" s="9"/>
      <c r="N56"/>
      <c r="O56" s="120"/>
      <c r="P56" s="120"/>
      <c r="Q56" s="120"/>
      <c r="R56" s="5"/>
      <c r="S56" s="4"/>
      <c r="T56" s="4"/>
      <c r="U56" s="4"/>
      <c r="V56" s="4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2" ht="15">
      <c r="A57" s="31"/>
      <c r="B57" s="167" t="s">
        <v>68</v>
      </c>
      <c r="C57" s="178">
        <v>5756</v>
      </c>
      <c r="D57" s="65"/>
      <c r="E57" s="47"/>
      <c r="F57" s="47"/>
      <c r="G57" s="66"/>
      <c r="H57" s="67"/>
      <c r="I57" s="67"/>
      <c r="J57" s="67"/>
      <c r="K57" s="46"/>
      <c r="L57" s="43"/>
      <c r="M57" s="9"/>
      <c r="O57" s="20"/>
      <c r="P57" s="20"/>
      <c r="Q57" s="20"/>
      <c r="R57" s="3"/>
      <c r="S57" s="2"/>
      <c r="T57" s="2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17" ht="14.25">
      <c r="A58" s="31"/>
      <c r="B58" s="167" t="s">
        <v>21</v>
      </c>
      <c r="C58" s="178">
        <v>969</v>
      </c>
      <c r="D58" s="65"/>
      <c r="E58" s="47"/>
      <c r="F58" s="47"/>
      <c r="G58" s="66"/>
      <c r="H58" s="67"/>
      <c r="I58" s="67"/>
      <c r="J58" s="67"/>
      <c r="K58" s="46"/>
      <c r="L58" s="43"/>
      <c r="M58" s="9">
        <v>11</v>
      </c>
      <c r="O58" s="20"/>
      <c r="P58" s="20"/>
      <c r="Q58" s="20"/>
    </row>
    <row r="59" spans="1:32" ht="15">
      <c r="A59" s="31"/>
      <c r="B59" s="169" t="s">
        <v>37</v>
      </c>
      <c r="C59" s="168">
        <v>1091</v>
      </c>
      <c r="D59" s="65"/>
      <c r="E59" s="47"/>
      <c r="F59" s="47"/>
      <c r="G59" s="66"/>
      <c r="H59" s="67"/>
      <c r="I59" s="67"/>
      <c r="J59" s="67"/>
      <c r="K59" s="46"/>
      <c r="L59" s="43"/>
      <c r="M59" s="9">
        <v>14</v>
      </c>
      <c r="O59" s="20"/>
      <c r="P59" s="20"/>
      <c r="Q59" s="20"/>
      <c r="R59" s="3"/>
      <c r="S59" s="2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ht="15">
      <c r="A60" s="31"/>
      <c r="B60" s="167" t="s">
        <v>24</v>
      </c>
      <c r="C60" s="178">
        <v>1693</v>
      </c>
      <c r="D60" s="65"/>
      <c r="E60" s="47"/>
      <c r="F60" s="47"/>
      <c r="G60" s="66"/>
      <c r="H60" s="67"/>
      <c r="I60" s="67"/>
      <c r="J60" s="67"/>
      <c r="K60" s="46"/>
      <c r="L60" s="43"/>
      <c r="M60" s="9">
        <v>15</v>
      </c>
      <c r="O60" s="20"/>
      <c r="P60" s="20"/>
      <c r="Q60" s="20"/>
      <c r="R60" s="3"/>
      <c r="S60" s="2"/>
      <c r="T60" s="2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ht="15">
      <c r="A61" s="31"/>
      <c r="B61" s="14"/>
      <c r="C61" s="14">
        <f>SUM(C44:C60)</f>
        <v>27305</v>
      </c>
      <c r="D61" s="7"/>
      <c r="E61" s="15" t="s">
        <v>131</v>
      </c>
      <c r="F61" s="14">
        <f>SUM(F44:F60)</f>
        <v>1202.62</v>
      </c>
      <c r="G61" s="10"/>
      <c r="H61" s="15" t="s">
        <v>131</v>
      </c>
      <c r="I61" s="14">
        <f>SUM(I44:I60)</f>
        <v>3601</v>
      </c>
      <c r="J61" s="10"/>
      <c r="K61" s="15" t="s">
        <v>131</v>
      </c>
      <c r="L61" s="14">
        <f>SUM(L44:L60)</f>
        <v>16236.919999999996</v>
      </c>
      <c r="M61" s="9">
        <v>11</v>
      </c>
      <c r="O61" s="113"/>
      <c r="P61" s="113"/>
      <c r="Q61" s="113"/>
      <c r="R61" s="3"/>
      <c r="S61" s="2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ht="15">
      <c r="A62" s="31"/>
      <c r="B62" s="32"/>
      <c r="C62" s="32"/>
      <c r="D62" s="33"/>
      <c r="E62" s="34"/>
      <c r="F62" s="34"/>
      <c r="G62" s="33"/>
      <c r="H62" s="52"/>
      <c r="I62" s="52"/>
      <c r="J62" s="33"/>
      <c r="K62" s="35"/>
      <c r="L62" s="36"/>
      <c r="M62" s="9">
        <v>15</v>
      </c>
      <c r="N62" s="2"/>
      <c r="O62" s="20"/>
      <c r="P62" s="20"/>
      <c r="Q62" s="20"/>
      <c r="R62" s="3"/>
      <c r="S62" s="2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ht="15">
      <c r="A63" s="155">
        <v>43287</v>
      </c>
      <c r="B63" s="167" t="s">
        <v>33</v>
      </c>
      <c r="C63" s="178">
        <v>9868</v>
      </c>
      <c r="D63" s="179"/>
      <c r="E63" s="200"/>
      <c r="F63" s="200"/>
      <c r="G63" s="180"/>
      <c r="H63" s="182"/>
      <c r="I63" s="182"/>
      <c r="J63" s="182"/>
      <c r="K63" s="174" t="s">
        <v>33</v>
      </c>
      <c r="L63" s="174">
        <v>5815.49</v>
      </c>
      <c r="M63" s="20">
        <v>11</v>
      </c>
      <c r="N63" s="3"/>
      <c r="O63" s="20"/>
      <c r="P63" s="20"/>
      <c r="Q63" s="20"/>
      <c r="R63" s="3"/>
      <c r="S63" s="2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4" ht="15">
      <c r="A64" s="31" t="s">
        <v>168</v>
      </c>
      <c r="B64" s="51"/>
      <c r="C64" s="51"/>
      <c r="D64" s="7"/>
      <c r="E64" s="17"/>
      <c r="F64" s="17"/>
      <c r="G64" s="10"/>
      <c r="H64" s="19"/>
      <c r="I64" s="19"/>
      <c r="J64" s="19"/>
      <c r="K64" s="172" t="s">
        <v>6</v>
      </c>
      <c r="L64" s="173">
        <v>5414.93</v>
      </c>
      <c r="M64" s="20">
        <v>11</v>
      </c>
      <c r="N64" s="3"/>
      <c r="O64" s="20"/>
      <c r="P64" s="20"/>
      <c r="Q64" s="20"/>
      <c r="R64" s="3"/>
      <c r="S64" s="2"/>
      <c r="T64" s="2"/>
      <c r="U64" s="2"/>
      <c r="V64" s="2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 ht="15">
      <c r="A65" s="31"/>
      <c r="B65" s="51"/>
      <c r="C65" s="51"/>
      <c r="D65" s="7"/>
      <c r="E65" s="17"/>
      <c r="F65" s="17"/>
      <c r="G65" s="10"/>
      <c r="H65" s="19"/>
      <c r="I65" s="19"/>
      <c r="J65" s="19"/>
      <c r="K65" s="172" t="s">
        <v>7</v>
      </c>
      <c r="L65" s="173">
        <v>2274.46</v>
      </c>
      <c r="M65" s="20">
        <v>11</v>
      </c>
      <c r="N65" s="3"/>
      <c r="O65" s="20"/>
      <c r="P65" s="20"/>
      <c r="Q65" s="20"/>
      <c r="R65" s="3"/>
      <c r="S65" s="2"/>
      <c r="T65" s="2"/>
      <c r="U65" s="2"/>
      <c r="V65" s="2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 ht="15">
      <c r="A66" s="31"/>
      <c r="B66" s="51"/>
      <c r="C66" s="51"/>
      <c r="D66" s="7"/>
      <c r="E66" s="17"/>
      <c r="F66" s="17"/>
      <c r="G66" s="10"/>
      <c r="H66" s="19"/>
      <c r="I66" s="19"/>
      <c r="J66" s="19"/>
      <c r="K66" s="172" t="s">
        <v>11</v>
      </c>
      <c r="L66" s="173">
        <v>399</v>
      </c>
      <c r="M66" s="9">
        <v>11</v>
      </c>
      <c r="O66" s="20"/>
      <c r="P66" s="20"/>
      <c r="Q66" s="20"/>
      <c r="R66" s="3"/>
      <c r="S66" s="2"/>
      <c r="T66" s="2"/>
      <c r="U66" s="2"/>
      <c r="V66" s="2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 s="1" customFormat="1" ht="15">
      <c r="A67" s="31"/>
      <c r="B67" s="51"/>
      <c r="C67" s="51"/>
      <c r="D67" s="7"/>
      <c r="E67" s="17"/>
      <c r="F67" s="17"/>
      <c r="G67" s="10"/>
      <c r="H67" s="19"/>
      <c r="I67" s="19"/>
      <c r="J67" s="19"/>
      <c r="K67" s="175" t="s">
        <v>20</v>
      </c>
      <c r="L67" s="175">
        <v>856.25</v>
      </c>
      <c r="M67" s="9">
        <v>11</v>
      </c>
      <c r="N67"/>
      <c r="O67" s="120"/>
      <c r="P67" s="120"/>
      <c r="Q67" s="120"/>
      <c r="R67" s="5"/>
      <c r="S67" s="4"/>
      <c r="T67" s="4"/>
      <c r="U67" s="4"/>
      <c r="V67" s="4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</row>
    <row r="68" spans="1:32" ht="18.75" customHeight="1">
      <c r="A68" s="31"/>
      <c r="B68" s="51"/>
      <c r="C68" s="51"/>
      <c r="D68" s="7"/>
      <c r="E68" s="17"/>
      <c r="F68" s="17"/>
      <c r="G68" s="10"/>
      <c r="H68" s="19"/>
      <c r="I68" s="19"/>
      <c r="J68" s="19"/>
      <c r="K68" s="172" t="s">
        <v>71</v>
      </c>
      <c r="L68" s="173">
        <v>323.8</v>
      </c>
      <c r="M68" s="9">
        <v>11</v>
      </c>
      <c r="O68" s="20"/>
      <c r="P68" s="20"/>
      <c r="Q68" s="20"/>
      <c r="R68" s="3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4" ht="15">
      <c r="A69" s="31"/>
      <c r="B69" s="51"/>
      <c r="C69" s="51"/>
      <c r="D69" s="7"/>
      <c r="E69" s="17"/>
      <c r="F69" s="17"/>
      <c r="G69" s="10"/>
      <c r="H69" s="19"/>
      <c r="I69" s="19"/>
      <c r="J69" s="19"/>
      <c r="K69" s="127" t="s">
        <v>48</v>
      </c>
      <c r="L69" s="127">
        <v>520.22</v>
      </c>
      <c r="M69" s="9">
        <v>11</v>
      </c>
      <c r="O69" s="20"/>
      <c r="P69" s="20"/>
      <c r="Q69" s="20"/>
      <c r="R69" s="3"/>
      <c r="S69" s="2"/>
      <c r="T69" s="2"/>
      <c r="U69" s="2"/>
      <c r="V69" s="2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1:32" ht="18.75" customHeight="1">
      <c r="A70" s="31"/>
      <c r="B70" s="51"/>
      <c r="C70" s="51"/>
      <c r="D70" s="7"/>
      <c r="E70" s="17"/>
      <c r="F70" s="17"/>
      <c r="G70" s="10"/>
      <c r="H70" s="19"/>
      <c r="I70" s="19"/>
      <c r="J70" s="19"/>
      <c r="K70" s="172" t="s">
        <v>97</v>
      </c>
      <c r="L70" s="173">
        <v>762</v>
      </c>
      <c r="M70" s="9">
        <v>15</v>
      </c>
      <c r="O70" s="20"/>
      <c r="P70" s="20"/>
      <c r="Q70" s="20"/>
      <c r="R70" s="3"/>
      <c r="S70" s="3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0" ht="15">
      <c r="A71" s="31"/>
      <c r="B71" s="167" t="s">
        <v>85</v>
      </c>
      <c r="C71" s="178">
        <v>1927</v>
      </c>
      <c r="D71" s="7"/>
      <c r="E71" s="17"/>
      <c r="F71" s="17"/>
      <c r="G71" s="10"/>
      <c r="H71" s="19"/>
      <c r="I71" s="19"/>
      <c r="J71" s="19"/>
      <c r="K71" s="46"/>
      <c r="L71" s="43"/>
      <c r="M71" s="9"/>
      <c r="O71" s="20"/>
      <c r="P71" s="20"/>
      <c r="Q71" s="20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ht="15">
      <c r="A72" s="31"/>
      <c r="B72" s="167" t="s">
        <v>86</v>
      </c>
      <c r="C72" s="178">
        <v>1193</v>
      </c>
      <c r="D72" s="7"/>
      <c r="E72" s="17"/>
      <c r="F72" s="17"/>
      <c r="G72" s="10"/>
      <c r="H72" s="19"/>
      <c r="I72" s="19"/>
      <c r="J72" s="19"/>
      <c r="K72" s="46"/>
      <c r="L72" s="43"/>
      <c r="M72" s="9"/>
      <c r="O72" s="20"/>
      <c r="P72" s="20"/>
      <c r="Q72" s="20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ht="15">
      <c r="A73" s="31"/>
      <c r="B73" s="167" t="s">
        <v>87</v>
      </c>
      <c r="C73" s="178">
        <v>722</v>
      </c>
      <c r="D73" s="7"/>
      <c r="E73" s="17"/>
      <c r="F73" s="17"/>
      <c r="G73" s="10"/>
      <c r="H73" s="19"/>
      <c r="I73" s="19"/>
      <c r="J73" s="19"/>
      <c r="K73" s="46"/>
      <c r="L73" s="43"/>
      <c r="M73" s="9"/>
      <c r="O73" s="113"/>
      <c r="P73" s="113"/>
      <c r="Q73" s="11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ht="15">
      <c r="A74" s="31"/>
      <c r="B74" s="167" t="s">
        <v>38</v>
      </c>
      <c r="C74" s="178">
        <v>2030</v>
      </c>
      <c r="D74" s="7"/>
      <c r="E74" s="17"/>
      <c r="F74" s="17"/>
      <c r="G74" s="10"/>
      <c r="H74" s="19"/>
      <c r="I74" s="19"/>
      <c r="J74" s="19"/>
      <c r="K74" s="46"/>
      <c r="L74" s="43"/>
      <c r="M74" s="9"/>
      <c r="O74" s="20"/>
      <c r="P74" s="20"/>
      <c r="Q74" s="20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2" ht="15">
      <c r="A75" s="31"/>
      <c r="B75" s="167" t="s">
        <v>39</v>
      </c>
      <c r="C75" s="178">
        <v>1352</v>
      </c>
      <c r="D75" s="7"/>
      <c r="E75" s="17"/>
      <c r="F75" s="17"/>
      <c r="G75" s="10"/>
      <c r="H75" s="19"/>
      <c r="I75" s="19"/>
      <c r="J75" s="19"/>
      <c r="K75" s="46"/>
      <c r="L75" s="43"/>
      <c r="M75" s="9"/>
      <c r="N75" s="9" t="s">
        <v>201</v>
      </c>
      <c r="O75" s="9"/>
      <c r="P75" s="9"/>
      <c r="Q75" s="9"/>
      <c r="R75" s="3"/>
      <c r="S75" s="3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0" ht="15">
      <c r="A76" s="31"/>
      <c r="B76" s="167" t="s">
        <v>40</v>
      </c>
      <c r="C76" s="178">
        <v>1222</v>
      </c>
      <c r="D76" s="7"/>
      <c r="E76" s="17"/>
      <c r="F76" s="17"/>
      <c r="G76" s="10"/>
      <c r="H76" s="19"/>
      <c r="I76" s="19"/>
      <c r="J76" s="19"/>
      <c r="K76" s="46"/>
      <c r="L76" s="43"/>
      <c r="M76" s="9"/>
      <c r="N76" s="114" t="s">
        <v>196</v>
      </c>
      <c r="O76" s="114"/>
      <c r="P76" s="9"/>
      <c r="Q76" s="9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ht="15">
      <c r="A77" s="31"/>
      <c r="B77" s="167" t="s">
        <v>41</v>
      </c>
      <c r="C77" s="178">
        <v>1571</v>
      </c>
      <c r="D77" s="7"/>
      <c r="E77" s="17"/>
      <c r="F77" s="17"/>
      <c r="G77" s="10"/>
      <c r="H77" s="19"/>
      <c r="I77" s="19"/>
      <c r="J77" s="19"/>
      <c r="K77" s="46"/>
      <c r="L77" s="43"/>
      <c r="M77" s="9"/>
      <c r="N77" s="9" t="s">
        <v>197</v>
      </c>
      <c r="O77" s="9" t="s">
        <v>198</v>
      </c>
      <c r="P77" s="9" t="s">
        <v>199</v>
      </c>
      <c r="Q77" s="9" t="s">
        <v>200</v>
      </c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ht="15">
      <c r="A78" s="31"/>
      <c r="B78" s="15" t="s">
        <v>131</v>
      </c>
      <c r="C78" s="14">
        <f>SUM(C63:C77)</f>
        <v>19885</v>
      </c>
      <c r="D78" s="7"/>
      <c r="E78" s="15" t="s">
        <v>131</v>
      </c>
      <c r="F78" s="14">
        <f>SUM(F63:F77)</f>
        <v>0</v>
      </c>
      <c r="G78" s="10"/>
      <c r="H78" s="15" t="s">
        <v>131</v>
      </c>
      <c r="I78" s="14">
        <f>SUM(I63:I77)</f>
        <v>0</v>
      </c>
      <c r="J78" s="10"/>
      <c r="K78" s="15" t="s">
        <v>131</v>
      </c>
      <c r="L78" s="14">
        <f>SUM(L63:L77)</f>
        <v>16366.15</v>
      </c>
      <c r="M78" s="9"/>
      <c r="N78" s="115">
        <f>SUM(C16+C42+C61+C78)</f>
        <v>90036</v>
      </c>
      <c r="O78" s="115">
        <f>SUM(F16+F61)</f>
        <v>11958.619999999999</v>
      </c>
      <c r="P78" s="115">
        <f>SUM(I16+I42+I61)</f>
        <v>5912</v>
      </c>
      <c r="Q78" s="115">
        <f>SUM(L16+L24+L25+L27+L28+L29+L30+L31+L32+L33+L34+L44+L46+L47+L48+L49+L50+L51+L52+L53+L63+L64+L65+L66+L67+L68+L70)</f>
        <v>59246.659999999996</v>
      </c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2" ht="15">
      <c r="A79" s="31"/>
      <c r="B79" s="32"/>
      <c r="C79" s="32"/>
      <c r="D79" s="33"/>
      <c r="E79" s="34"/>
      <c r="F79" s="34"/>
      <c r="G79" s="33"/>
      <c r="H79" s="52"/>
      <c r="I79" s="52"/>
      <c r="J79" s="33"/>
      <c r="K79" s="35"/>
      <c r="L79" s="36"/>
      <c r="M79" s="9"/>
      <c r="N79" s="20" t="s">
        <v>202</v>
      </c>
      <c r="O79" s="20"/>
      <c r="P79" s="20"/>
      <c r="Q79" s="20"/>
      <c r="R79" s="3"/>
      <c r="S79" s="2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1:17" ht="14.25">
      <c r="A80" s="155">
        <v>43290</v>
      </c>
      <c r="B80" s="51"/>
      <c r="C80" s="51"/>
      <c r="D80" s="7"/>
      <c r="E80" s="50"/>
      <c r="F80" s="50"/>
      <c r="G80" s="7"/>
      <c r="H80" s="51"/>
      <c r="I80" s="51"/>
      <c r="J80" s="7"/>
      <c r="K80" s="172" t="s">
        <v>43</v>
      </c>
      <c r="L80" s="173">
        <v>2741.29</v>
      </c>
      <c r="M80" s="9">
        <v>15</v>
      </c>
      <c r="N80" s="113">
        <f>SUM(C21)</f>
        <v>38516</v>
      </c>
      <c r="O80" s="113">
        <f>SUM(F21+F42)</f>
        <v>18765.64</v>
      </c>
      <c r="P80" s="113">
        <f>SUM(I21)</f>
        <v>8073</v>
      </c>
      <c r="Q80" s="113">
        <f>SUM(L21+L23+L26+L45+L69)</f>
        <v>13544.76</v>
      </c>
    </row>
    <row r="81" spans="1:13" ht="14.25">
      <c r="A81" s="31" t="s">
        <v>164</v>
      </c>
      <c r="B81" s="51"/>
      <c r="C81" s="51"/>
      <c r="D81" s="7"/>
      <c r="E81" s="17"/>
      <c r="F81" s="17"/>
      <c r="G81" s="10"/>
      <c r="H81" s="51"/>
      <c r="I81" s="51"/>
      <c r="J81" s="19"/>
      <c r="K81" s="172" t="s">
        <v>34</v>
      </c>
      <c r="L81" s="173">
        <v>447.51</v>
      </c>
      <c r="M81" s="9">
        <v>15</v>
      </c>
    </row>
    <row r="82" spans="1:13" ht="14.25">
      <c r="A82" s="31"/>
      <c r="B82" s="13"/>
      <c r="C82" s="13"/>
      <c r="D82" s="7"/>
      <c r="E82" s="17"/>
      <c r="F82" s="17"/>
      <c r="G82" s="10"/>
      <c r="H82" s="51"/>
      <c r="I82" s="51"/>
      <c r="J82" s="19"/>
      <c r="K82" s="174" t="s">
        <v>35</v>
      </c>
      <c r="L82" s="174">
        <v>2339.75</v>
      </c>
      <c r="M82" s="9"/>
    </row>
    <row r="83" spans="1:13" ht="14.25">
      <c r="A83" s="31"/>
      <c r="B83" s="167" t="s">
        <v>2</v>
      </c>
      <c r="C83" s="178">
        <v>6913</v>
      </c>
      <c r="D83" s="179"/>
      <c r="E83" s="200"/>
      <c r="F83" s="200"/>
      <c r="G83" s="180"/>
      <c r="H83" s="195"/>
      <c r="I83" s="195"/>
      <c r="J83" s="182"/>
      <c r="K83" s="172" t="s">
        <v>2</v>
      </c>
      <c r="L83" s="173">
        <v>3602.59</v>
      </c>
      <c r="M83" s="9"/>
    </row>
    <row r="84" spans="1:70" ht="15">
      <c r="A84" s="31"/>
      <c r="B84" s="167" t="s">
        <v>14</v>
      </c>
      <c r="C84" s="178">
        <v>2631</v>
      </c>
      <c r="D84" s="179"/>
      <c r="E84" s="200"/>
      <c r="F84" s="200"/>
      <c r="G84" s="180"/>
      <c r="H84" s="195"/>
      <c r="I84" s="195"/>
      <c r="J84" s="182"/>
      <c r="K84" s="172" t="s">
        <v>14</v>
      </c>
      <c r="L84" s="173">
        <v>173.41</v>
      </c>
      <c r="M84" s="9"/>
      <c r="O84" s="20"/>
      <c r="P84" s="20"/>
      <c r="Q84" s="20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</row>
    <row r="85" spans="1:70" ht="15">
      <c r="A85" s="31"/>
      <c r="B85" s="167" t="s">
        <v>27</v>
      </c>
      <c r="C85" s="178">
        <v>1322</v>
      </c>
      <c r="D85" s="179"/>
      <c r="E85" s="200"/>
      <c r="F85" s="200"/>
      <c r="G85" s="180"/>
      <c r="H85" s="195"/>
      <c r="I85" s="195"/>
      <c r="J85" s="182"/>
      <c r="K85" s="172" t="s">
        <v>27</v>
      </c>
      <c r="L85" s="173">
        <v>178.28</v>
      </c>
      <c r="M85" s="9"/>
      <c r="O85" s="20"/>
      <c r="P85" s="20"/>
      <c r="Q85" s="20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</row>
    <row r="86" spans="1:70" ht="15">
      <c r="A86" s="31"/>
      <c r="B86" s="167" t="s">
        <v>13</v>
      </c>
      <c r="C86" s="178">
        <v>3333</v>
      </c>
      <c r="D86" s="179"/>
      <c r="E86" s="200"/>
      <c r="F86" s="200"/>
      <c r="G86" s="180"/>
      <c r="H86" s="195"/>
      <c r="I86" s="195"/>
      <c r="J86" s="182"/>
      <c r="K86" s="172" t="s">
        <v>13</v>
      </c>
      <c r="L86" s="175">
        <v>1915.65</v>
      </c>
      <c r="M86" s="9"/>
      <c r="O86" s="20"/>
      <c r="P86" s="20"/>
      <c r="Q86" s="20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</row>
    <row r="87" spans="1:70" ht="15">
      <c r="A87" s="31"/>
      <c r="B87" s="13"/>
      <c r="C87" s="13"/>
      <c r="D87" s="7"/>
      <c r="E87" s="17"/>
      <c r="F87" s="17"/>
      <c r="G87" s="10"/>
      <c r="H87" s="51"/>
      <c r="I87" s="51"/>
      <c r="J87" s="19"/>
      <c r="K87" s="172" t="s">
        <v>17</v>
      </c>
      <c r="L87" s="173">
        <v>965.3</v>
      </c>
      <c r="M87" s="9"/>
      <c r="O87" s="20"/>
      <c r="P87" s="20"/>
      <c r="Q87" s="20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</row>
    <row r="88" spans="1:70" ht="15">
      <c r="A88" s="31"/>
      <c r="B88" s="167" t="s">
        <v>26</v>
      </c>
      <c r="C88" s="178">
        <v>1444</v>
      </c>
      <c r="D88" s="179"/>
      <c r="E88" s="200"/>
      <c r="F88" s="200"/>
      <c r="G88" s="180"/>
      <c r="H88" s="182"/>
      <c r="I88" s="182"/>
      <c r="J88" s="182"/>
      <c r="K88" s="193" t="s">
        <v>26</v>
      </c>
      <c r="L88" s="194">
        <v>363.77</v>
      </c>
      <c r="M88" s="9">
        <v>15</v>
      </c>
      <c r="O88" s="20"/>
      <c r="P88" s="20"/>
      <c r="Q88" s="20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</row>
    <row r="89" spans="1:70" ht="15">
      <c r="A89" s="31"/>
      <c r="B89" s="13"/>
      <c r="C89" s="13"/>
      <c r="D89" s="7"/>
      <c r="E89" s="176" t="s">
        <v>42</v>
      </c>
      <c r="F89" s="177">
        <v>2208</v>
      </c>
      <c r="G89" s="10"/>
      <c r="H89" s="19"/>
      <c r="I89" s="19"/>
      <c r="J89" s="19"/>
      <c r="K89" s="46"/>
      <c r="L89" s="43"/>
      <c r="M89" s="9"/>
      <c r="O89" s="20"/>
      <c r="P89" s="20"/>
      <c r="Q89" s="20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</row>
    <row r="90" spans="1:70" ht="15">
      <c r="A90" s="31"/>
      <c r="B90" s="13"/>
      <c r="C90" s="13"/>
      <c r="D90" s="7"/>
      <c r="E90" s="169" t="s">
        <v>18</v>
      </c>
      <c r="F90" s="170">
        <v>8548</v>
      </c>
      <c r="G90" s="10"/>
      <c r="H90" s="19"/>
      <c r="I90" s="19"/>
      <c r="J90" s="19"/>
      <c r="K90" s="68"/>
      <c r="L90" s="68"/>
      <c r="M90" s="9">
        <v>15</v>
      </c>
      <c r="O90" s="20"/>
      <c r="P90" s="20"/>
      <c r="Q90" s="20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</row>
    <row r="91" spans="1:70" ht="15">
      <c r="A91" s="31"/>
      <c r="B91" s="14"/>
      <c r="C91" s="14">
        <f>SUM(C80:C90)</f>
        <v>15643</v>
      </c>
      <c r="D91" s="7"/>
      <c r="E91" s="15" t="s">
        <v>131</v>
      </c>
      <c r="F91" s="14">
        <f>SUM(F80:F90)</f>
        <v>10756</v>
      </c>
      <c r="G91" s="10"/>
      <c r="H91" s="15" t="s">
        <v>131</v>
      </c>
      <c r="I91" s="14">
        <f>SUM(I80:I90)</f>
        <v>0</v>
      </c>
      <c r="J91" s="10"/>
      <c r="K91" s="15" t="s">
        <v>131</v>
      </c>
      <c r="L91" s="14">
        <f>SUM(L80:L90)</f>
        <v>12727.55</v>
      </c>
      <c r="M91" s="9"/>
      <c r="N91" s="3"/>
      <c r="O91" s="20"/>
      <c r="P91" s="20"/>
      <c r="Q91" s="20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</row>
    <row r="92" spans="1:70" ht="15">
      <c r="A92" s="31"/>
      <c r="B92" s="32"/>
      <c r="C92" s="32"/>
      <c r="D92" s="33"/>
      <c r="E92" s="34"/>
      <c r="F92" s="34"/>
      <c r="G92" s="33"/>
      <c r="H92" s="52"/>
      <c r="I92" s="52"/>
      <c r="J92" s="33"/>
      <c r="K92" s="35"/>
      <c r="L92" s="36"/>
      <c r="M92" s="9"/>
      <c r="N92" s="3"/>
      <c r="O92" s="20"/>
      <c r="P92" s="20"/>
      <c r="Q92" s="20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</row>
    <row r="93" spans="1:70" ht="15">
      <c r="A93" s="155">
        <v>43291</v>
      </c>
      <c r="B93" s="169" t="s">
        <v>98</v>
      </c>
      <c r="C93" s="168">
        <v>4477</v>
      </c>
      <c r="D93" s="70"/>
      <c r="E93" s="51"/>
      <c r="F93" s="51"/>
      <c r="G93" s="70"/>
      <c r="H93" s="68"/>
      <c r="I93" s="68"/>
      <c r="J93" s="70"/>
      <c r="K93" s="128" t="s">
        <v>108</v>
      </c>
      <c r="L93" s="129">
        <v>1087.47</v>
      </c>
      <c r="M93" s="9"/>
      <c r="N93" s="3"/>
      <c r="O93" s="20"/>
      <c r="P93" s="20"/>
      <c r="Q93" s="20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</row>
    <row r="94" spans="1:70" ht="15">
      <c r="A94" s="31" t="s">
        <v>165</v>
      </c>
      <c r="B94" s="169" t="s">
        <v>151</v>
      </c>
      <c r="C94" s="168">
        <v>1632</v>
      </c>
      <c r="D94" s="65"/>
      <c r="E94" s="51"/>
      <c r="F94" s="51"/>
      <c r="G94" s="65"/>
      <c r="H94" s="68"/>
      <c r="I94" s="68"/>
      <c r="J94" s="65"/>
      <c r="K94" s="128" t="s">
        <v>95</v>
      </c>
      <c r="L94" s="129">
        <v>2560</v>
      </c>
      <c r="M94" s="9"/>
      <c r="N94" s="3"/>
      <c r="O94" s="20"/>
      <c r="P94" s="20"/>
      <c r="Q94" s="20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</row>
    <row r="95" spans="1:70" ht="15">
      <c r="A95" s="31"/>
      <c r="B95" s="169" t="s">
        <v>152</v>
      </c>
      <c r="C95" s="168">
        <v>1279</v>
      </c>
      <c r="D95" s="65"/>
      <c r="E95" s="51"/>
      <c r="F95" s="51"/>
      <c r="G95" s="65"/>
      <c r="H95" s="68"/>
      <c r="I95" s="68"/>
      <c r="J95" s="65"/>
      <c r="K95" s="128" t="s">
        <v>101</v>
      </c>
      <c r="L95" s="129">
        <v>3611.57</v>
      </c>
      <c r="M95" s="9"/>
      <c r="N95" s="3"/>
      <c r="O95" s="20"/>
      <c r="P95" s="20"/>
      <c r="Q95" s="20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</row>
    <row r="96" spans="1:70" ht="15">
      <c r="A96" s="31"/>
      <c r="B96" s="169" t="s">
        <v>153</v>
      </c>
      <c r="C96" s="168">
        <v>1297</v>
      </c>
      <c r="D96" s="65"/>
      <c r="E96" s="44"/>
      <c r="F96" s="45"/>
      <c r="G96" s="66"/>
      <c r="H96" s="51"/>
      <c r="I96" s="51"/>
      <c r="J96" s="67"/>
      <c r="K96" s="156" t="s">
        <v>119</v>
      </c>
      <c r="L96" s="157">
        <v>1407.84</v>
      </c>
      <c r="M96" s="9"/>
      <c r="N96" s="3"/>
      <c r="O96" s="20"/>
      <c r="P96" s="20"/>
      <c r="Q96" s="20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</row>
    <row r="97" spans="1:34" s="1" customFormat="1" ht="15">
      <c r="A97" s="31"/>
      <c r="B97" s="169" t="s">
        <v>154</v>
      </c>
      <c r="C97" s="168">
        <v>1241</v>
      </c>
      <c r="D97" s="65"/>
      <c r="E97" s="44"/>
      <c r="F97" s="45"/>
      <c r="G97" s="66"/>
      <c r="H97" s="46"/>
      <c r="I97" s="43"/>
      <c r="J97" s="67"/>
      <c r="K97" s="156" t="s">
        <v>160</v>
      </c>
      <c r="L97" s="157">
        <v>1164.3</v>
      </c>
      <c r="M97" s="9"/>
      <c r="N97" s="134"/>
      <c r="O97" s="120"/>
      <c r="P97" s="120"/>
      <c r="Q97" s="120"/>
      <c r="R97" s="5"/>
      <c r="S97" s="4"/>
      <c r="T97" s="4"/>
      <c r="U97" s="4"/>
      <c r="V97" s="4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</row>
    <row r="98" spans="1:32" ht="15">
      <c r="A98" s="31"/>
      <c r="B98" s="169" t="s">
        <v>139</v>
      </c>
      <c r="C98" s="168">
        <v>1372</v>
      </c>
      <c r="D98" s="65"/>
      <c r="E98" s="44"/>
      <c r="F98" s="45"/>
      <c r="G98" s="66"/>
      <c r="H98" s="46"/>
      <c r="I98" s="43"/>
      <c r="J98" s="67"/>
      <c r="K98" s="51"/>
      <c r="L98" s="51"/>
      <c r="M98" s="9"/>
      <c r="N98" s="134"/>
      <c r="O98" s="20"/>
      <c r="P98" s="20"/>
      <c r="Q98" s="20"/>
      <c r="R98" s="3"/>
      <c r="S98" s="2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70" ht="15">
      <c r="A99" s="31"/>
      <c r="B99" s="169" t="s">
        <v>138</v>
      </c>
      <c r="C99" s="168">
        <v>994</v>
      </c>
      <c r="D99" s="65"/>
      <c r="E99" s="44"/>
      <c r="F99" s="45"/>
      <c r="G99" s="66"/>
      <c r="H99" s="46"/>
      <c r="I99" s="43"/>
      <c r="J99" s="67"/>
      <c r="K99" s="51"/>
      <c r="L99" s="51"/>
      <c r="M99" s="9"/>
      <c r="N99" s="134"/>
      <c r="O99" s="20"/>
      <c r="P99" s="20"/>
      <c r="Q99" s="20"/>
      <c r="R99" s="3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</row>
    <row r="100" spans="1:70" ht="15">
      <c r="A100" s="31"/>
      <c r="B100" s="187" t="s">
        <v>134</v>
      </c>
      <c r="C100" s="201">
        <v>0</v>
      </c>
      <c r="D100" s="65"/>
      <c r="E100" s="44"/>
      <c r="F100" s="45"/>
      <c r="G100" s="66"/>
      <c r="H100" s="46"/>
      <c r="I100" s="43"/>
      <c r="J100" s="67"/>
      <c r="K100" s="51"/>
      <c r="L100" s="51"/>
      <c r="M100" s="9"/>
      <c r="N100" s="134"/>
      <c r="O100" s="20"/>
      <c r="P100" s="20"/>
      <c r="Q100" s="20"/>
      <c r="R100" s="3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</row>
    <row r="101" spans="1:70" ht="15">
      <c r="A101" s="31"/>
      <c r="B101" s="169" t="s">
        <v>135</v>
      </c>
      <c r="C101" s="168">
        <v>2340</v>
      </c>
      <c r="D101" s="65"/>
      <c r="E101" s="44"/>
      <c r="F101" s="45"/>
      <c r="G101" s="66"/>
      <c r="H101" s="46"/>
      <c r="I101" s="43"/>
      <c r="J101" s="67"/>
      <c r="K101" s="51"/>
      <c r="L101" s="51"/>
      <c r="M101" s="9"/>
      <c r="N101" s="134"/>
      <c r="O101" s="20"/>
      <c r="P101" s="20"/>
      <c r="Q101" s="20"/>
      <c r="R101" s="3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</row>
    <row r="102" spans="1:30" ht="15">
      <c r="A102" s="31"/>
      <c r="B102" s="169" t="s">
        <v>99</v>
      </c>
      <c r="C102" s="168">
        <v>2054</v>
      </c>
      <c r="D102" s="65"/>
      <c r="E102" s="44"/>
      <c r="F102" s="45"/>
      <c r="G102" s="66"/>
      <c r="H102" s="46"/>
      <c r="I102" s="43"/>
      <c r="J102" s="67"/>
      <c r="K102" s="51"/>
      <c r="L102" s="51"/>
      <c r="M102" s="9"/>
      <c r="N102" s="134"/>
      <c r="O102" s="20"/>
      <c r="P102" s="20"/>
      <c r="Q102" s="20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4" s="1" customFormat="1" ht="15">
      <c r="A103" s="31"/>
      <c r="B103" s="169" t="s">
        <v>100</v>
      </c>
      <c r="C103" s="168">
        <v>596</v>
      </c>
      <c r="D103" s="7"/>
      <c r="E103" s="51"/>
      <c r="F103" s="51"/>
      <c r="G103" s="7"/>
      <c r="H103" s="15"/>
      <c r="I103" s="14"/>
      <c r="J103" s="7"/>
      <c r="K103" s="15"/>
      <c r="L103" s="14"/>
      <c r="M103" s="9"/>
      <c r="N103" s="135"/>
      <c r="O103" s="113"/>
      <c r="P103" s="113"/>
      <c r="Q103" s="113"/>
      <c r="R103" s="5"/>
      <c r="S103" s="4"/>
      <c r="T103" s="4"/>
      <c r="U103" s="4"/>
      <c r="V103" s="4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</row>
    <row r="104" spans="1:32" ht="15.75" customHeight="1">
      <c r="A104" s="31"/>
      <c r="B104" s="46"/>
      <c r="C104" s="42"/>
      <c r="D104" s="7"/>
      <c r="E104" s="46" t="s">
        <v>110</v>
      </c>
      <c r="F104" s="43">
        <v>16364</v>
      </c>
      <c r="G104" s="7"/>
      <c r="H104" s="15"/>
      <c r="I104" s="14"/>
      <c r="J104" s="7"/>
      <c r="K104" s="15"/>
      <c r="L104" s="14"/>
      <c r="M104" s="9"/>
      <c r="N104" s="135"/>
      <c r="O104" s="20"/>
      <c r="P104" s="20"/>
      <c r="Q104" s="20"/>
      <c r="R104" s="3"/>
      <c r="S104" s="2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2" ht="15">
      <c r="A105" s="31"/>
      <c r="B105" s="15" t="s">
        <v>131</v>
      </c>
      <c r="C105" s="14">
        <f>SUM(C93:C104)</f>
        <v>17282</v>
      </c>
      <c r="D105" s="7"/>
      <c r="E105" s="15" t="s">
        <v>131</v>
      </c>
      <c r="F105" s="14">
        <f>SUM(F93:F104)</f>
        <v>16364</v>
      </c>
      <c r="G105" s="7"/>
      <c r="H105" s="15" t="s">
        <v>131</v>
      </c>
      <c r="I105" s="14">
        <f>SUM(I93:I104)</f>
        <v>0</v>
      </c>
      <c r="J105" s="7"/>
      <c r="K105" s="15" t="s">
        <v>131</v>
      </c>
      <c r="L105" s="14">
        <f>SUM(L93:L104)</f>
        <v>9831.18</v>
      </c>
      <c r="M105" s="9"/>
      <c r="O105" s="113"/>
      <c r="P105" s="113"/>
      <c r="Q105" s="113"/>
      <c r="R105" s="3"/>
      <c r="S105" s="2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2" ht="15">
      <c r="A106" s="31"/>
      <c r="B106" s="32"/>
      <c r="C106" s="32"/>
      <c r="D106" s="33"/>
      <c r="E106" s="34"/>
      <c r="F106" s="34"/>
      <c r="G106" s="33"/>
      <c r="H106" s="52"/>
      <c r="I106" s="52"/>
      <c r="J106" s="33"/>
      <c r="K106" s="35"/>
      <c r="L106" s="36"/>
      <c r="M106" s="9">
        <v>18</v>
      </c>
      <c r="O106" s="20"/>
      <c r="P106" s="20"/>
      <c r="Q106" s="20"/>
      <c r="R106" s="3"/>
      <c r="S106" s="2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13" ht="14.25">
      <c r="A107" s="155">
        <v>43292</v>
      </c>
      <c r="B107" s="136" t="s">
        <v>142</v>
      </c>
      <c r="C107" s="69">
        <v>3004</v>
      </c>
      <c r="D107" s="65"/>
      <c r="E107" s="47"/>
      <c r="F107" s="47"/>
      <c r="G107" s="66"/>
      <c r="H107" s="46"/>
      <c r="I107" s="43"/>
      <c r="J107" s="67"/>
      <c r="K107" s="128" t="s">
        <v>1</v>
      </c>
      <c r="L107" s="129">
        <v>401.6</v>
      </c>
      <c r="M107" s="9"/>
    </row>
    <row r="108" spans="1:32" ht="15">
      <c r="A108" s="31" t="s">
        <v>166</v>
      </c>
      <c r="B108" s="202" t="s">
        <v>22</v>
      </c>
      <c r="C108" s="168">
        <v>6608</v>
      </c>
      <c r="D108" s="196"/>
      <c r="E108" s="197"/>
      <c r="F108" s="197"/>
      <c r="G108" s="198"/>
      <c r="H108" s="169" t="s">
        <v>22</v>
      </c>
      <c r="I108" s="170">
        <v>1344</v>
      </c>
      <c r="J108" s="183"/>
      <c r="K108" s="172" t="s">
        <v>22</v>
      </c>
      <c r="L108" s="175">
        <v>2055.5</v>
      </c>
      <c r="M108" s="9"/>
      <c r="O108" s="20"/>
      <c r="P108" s="20"/>
      <c r="Q108" s="20"/>
      <c r="R108" s="3"/>
      <c r="S108" s="2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2" ht="15">
      <c r="A109" s="31"/>
      <c r="B109" s="42"/>
      <c r="C109" s="42"/>
      <c r="D109" s="65"/>
      <c r="E109" s="47"/>
      <c r="F109" s="47"/>
      <c r="G109" s="66"/>
      <c r="H109" s="68"/>
      <c r="I109" s="68"/>
      <c r="J109" s="67"/>
      <c r="K109" s="172" t="s">
        <v>77</v>
      </c>
      <c r="L109" s="175">
        <v>4366.21</v>
      </c>
      <c r="M109" s="9"/>
      <c r="O109" s="20"/>
      <c r="P109" s="20"/>
      <c r="Q109" s="20"/>
      <c r="R109" s="3"/>
      <c r="S109" s="2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1:13" ht="22.5">
      <c r="A110" s="31"/>
      <c r="B110" s="42"/>
      <c r="C110" s="42"/>
      <c r="D110" s="65"/>
      <c r="E110" s="47"/>
      <c r="F110" s="47"/>
      <c r="G110" s="66"/>
      <c r="H110" s="68"/>
      <c r="I110" s="68"/>
      <c r="J110" s="67"/>
      <c r="K110" s="128" t="s">
        <v>120</v>
      </c>
      <c r="L110" s="130">
        <v>4185.75</v>
      </c>
      <c r="M110" s="9"/>
    </row>
    <row r="111" spans="1:13" ht="14.25">
      <c r="A111" s="31"/>
      <c r="B111" s="42"/>
      <c r="C111" s="42"/>
      <c r="D111" s="65"/>
      <c r="E111" s="47"/>
      <c r="F111" s="47"/>
      <c r="G111" s="66"/>
      <c r="H111" s="68"/>
      <c r="I111" s="68"/>
      <c r="J111" s="67"/>
      <c r="K111" s="174" t="s">
        <v>54</v>
      </c>
      <c r="L111" s="174">
        <v>5094.84</v>
      </c>
      <c r="M111" s="9"/>
    </row>
    <row r="112" spans="1:13" ht="14.25">
      <c r="A112" s="31"/>
      <c r="B112" s="42"/>
      <c r="C112" s="42"/>
      <c r="D112" s="65"/>
      <c r="E112" s="47"/>
      <c r="F112" s="47"/>
      <c r="G112" s="66"/>
      <c r="H112" s="67"/>
      <c r="I112" s="67"/>
      <c r="J112" s="67"/>
      <c r="K112" s="172" t="s">
        <v>79</v>
      </c>
      <c r="L112" s="173">
        <v>706</v>
      </c>
      <c r="M112" s="9"/>
    </row>
    <row r="113" spans="1:13" ht="14.25">
      <c r="A113" s="31"/>
      <c r="B113" s="42"/>
      <c r="C113" s="42"/>
      <c r="D113" s="65"/>
      <c r="E113" s="47"/>
      <c r="F113" s="47"/>
      <c r="G113" s="66"/>
      <c r="H113" s="67"/>
      <c r="I113" s="67"/>
      <c r="J113" s="67"/>
      <c r="K113" s="172" t="s">
        <v>46</v>
      </c>
      <c r="L113" s="173">
        <v>626.46</v>
      </c>
      <c r="M113" s="9"/>
    </row>
    <row r="114" spans="1:34" s="1" customFormat="1" ht="15">
      <c r="A114" s="31"/>
      <c r="B114" s="42"/>
      <c r="C114" s="42"/>
      <c r="D114" s="65"/>
      <c r="E114" s="47"/>
      <c r="F114" s="47"/>
      <c r="G114" s="66"/>
      <c r="H114" s="67"/>
      <c r="I114" s="67"/>
      <c r="J114" s="67"/>
      <c r="K114" s="172" t="s">
        <v>50</v>
      </c>
      <c r="L114" s="173">
        <v>1708.2</v>
      </c>
      <c r="M114" s="9"/>
      <c r="N114"/>
      <c r="O114" s="120"/>
      <c r="P114" s="120"/>
      <c r="Q114" s="120"/>
      <c r="R114" s="5"/>
      <c r="S114" s="4"/>
      <c r="T114" s="4"/>
      <c r="U114" s="4"/>
      <c r="V114" s="4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</row>
    <row r="115" spans="1:34" s="1" customFormat="1" ht="15">
      <c r="A115" s="31"/>
      <c r="B115" s="42"/>
      <c r="C115" s="42"/>
      <c r="D115" s="65"/>
      <c r="E115" s="47"/>
      <c r="F115" s="47"/>
      <c r="G115" s="66"/>
      <c r="H115" s="67"/>
      <c r="I115" s="67"/>
      <c r="J115" s="67"/>
      <c r="K115" s="172" t="s">
        <v>123</v>
      </c>
      <c r="L115" s="173">
        <v>535.82</v>
      </c>
      <c r="M115" s="9"/>
      <c r="N115"/>
      <c r="O115" s="20"/>
      <c r="P115" s="20"/>
      <c r="Q115" s="20"/>
      <c r="R115" s="5"/>
      <c r="S115" s="4"/>
      <c r="T115" s="4"/>
      <c r="U115" s="4"/>
      <c r="V115" s="4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</row>
    <row r="116" spans="1:17" ht="14.25">
      <c r="A116" s="31"/>
      <c r="B116" s="42"/>
      <c r="C116" s="42"/>
      <c r="D116" s="65"/>
      <c r="E116" s="47"/>
      <c r="F116" s="47"/>
      <c r="G116" s="66"/>
      <c r="H116" s="67"/>
      <c r="I116" s="67"/>
      <c r="J116" s="67"/>
      <c r="K116" s="191" t="s">
        <v>12</v>
      </c>
      <c r="L116" s="192">
        <v>0</v>
      </c>
      <c r="M116" s="9"/>
      <c r="O116" s="20"/>
      <c r="P116" s="20"/>
      <c r="Q116" s="20"/>
    </row>
    <row r="117" spans="1:34" s="1" customFormat="1" ht="15">
      <c r="A117" s="31"/>
      <c r="B117" s="13"/>
      <c r="C117" s="13"/>
      <c r="D117" s="7"/>
      <c r="E117" s="46" t="s">
        <v>112</v>
      </c>
      <c r="F117" s="43">
        <v>231</v>
      </c>
      <c r="G117" s="10"/>
      <c r="H117" s="19"/>
      <c r="I117" s="19"/>
      <c r="J117" s="51"/>
      <c r="K117" s="51"/>
      <c r="L117" s="51"/>
      <c r="M117" s="9"/>
      <c r="N117" s="134"/>
      <c r="O117" s="20"/>
      <c r="P117" s="20"/>
      <c r="Q117" s="20"/>
      <c r="R117" s="5"/>
      <c r="S117" s="4"/>
      <c r="T117" s="4"/>
      <c r="U117" s="4"/>
      <c r="V117" s="4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</row>
    <row r="118" spans="1:34" s="1" customFormat="1" ht="15">
      <c r="A118" s="31"/>
      <c r="B118" s="46" t="s">
        <v>3</v>
      </c>
      <c r="C118" s="42">
        <v>2001</v>
      </c>
      <c r="D118" s="7"/>
      <c r="E118" s="46" t="s">
        <v>3</v>
      </c>
      <c r="F118" s="43">
        <v>771.64</v>
      </c>
      <c r="G118" s="10"/>
      <c r="H118" s="19"/>
      <c r="I118" s="19"/>
      <c r="J118" s="51"/>
      <c r="K118" s="51"/>
      <c r="L118" s="51"/>
      <c r="M118" s="9"/>
      <c r="N118" s="134"/>
      <c r="O118" s="113"/>
      <c r="P118" s="113"/>
      <c r="Q118" s="113"/>
      <c r="R118" s="5"/>
      <c r="S118" s="4"/>
      <c r="T118" s="4"/>
      <c r="U118" s="4"/>
      <c r="V118" s="4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</row>
    <row r="119" spans="1:34" s="1" customFormat="1" ht="15">
      <c r="A119" s="31"/>
      <c r="B119" s="46" t="s">
        <v>4</v>
      </c>
      <c r="C119" s="42">
        <v>1174</v>
      </c>
      <c r="D119" s="7"/>
      <c r="E119" s="46" t="s">
        <v>111</v>
      </c>
      <c r="F119" s="43">
        <v>1399</v>
      </c>
      <c r="G119" s="10"/>
      <c r="H119" s="19"/>
      <c r="I119" s="19"/>
      <c r="J119" s="51"/>
      <c r="K119" s="51"/>
      <c r="L119" s="51"/>
      <c r="M119" s="9"/>
      <c r="N119" s="134"/>
      <c r="O119" s="20"/>
      <c r="P119" s="20"/>
      <c r="Q119" s="20"/>
      <c r="R119" s="5"/>
      <c r="S119" s="4"/>
      <c r="T119" s="4"/>
      <c r="U119" s="4"/>
      <c r="V119" s="4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</row>
    <row r="120" spans="1:70" ht="15">
      <c r="A120" s="31"/>
      <c r="B120" s="15" t="s">
        <v>131</v>
      </c>
      <c r="C120" s="14">
        <f>SUM(C107:C119)</f>
        <v>12787</v>
      </c>
      <c r="D120" s="7"/>
      <c r="E120" s="15" t="s">
        <v>131</v>
      </c>
      <c r="F120" s="14">
        <f>SUM(F107:F119)</f>
        <v>2401.64</v>
      </c>
      <c r="G120" s="10"/>
      <c r="H120" s="15" t="s">
        <v>131</v>
      </c>
      <c r="I120" s="14">
        <f>SUM(I107:I119)</f>
        <v>1344</v>
      </c>
      <c r="J120" s="10"/>
      <c r="K120" s="15" t="s">
        <v>131</v>
      </c>
      <c r="L120" s="14">
        <f>SUM(L107:L119)</f>
        <v>19680.38</v>
      </c>
      <c r="M120" s="16"/>
      <c r="N120" s="134"/>
      <c r="O120" s="113"/>
      <c r="P120" s="113"/>
      <c r="Q120" s="113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</row>
    <row r="121" spans="1:70" ht="15">
      <c r="A121" s="31"/>
      <c r="B121" s="32"/>
      <c r="C121" s="32"/>
      <c r="D121" s="33"/>
      <c r="E121" s="34"/>
      <c r="F121" s="34"/>
      <c r="G121" s="33"/>
      <c r="H121" s="52"/>
      <c r="I121" s="52"/>
      <c r="J121" s="33"/>
      <c r="K121" s="35"/>
      <c r="L121" s="36"/>
      <c r="M121" s="9"/>
      <c r="O121" s="20"/>
      <c r="P121" s="20"/>
      <c r="Q121" s="20"/>
      <c r="R121" s="3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</row>
    <row r="122" spans="1:30" ht="15">
      <c r="A122" s="155">
        <v>43293</v>
      </c>
      <c r="B122" s="51"/>
      <c r="C122" s="51"/>
      <c r="D122" s="51"/>
      <c r="E122" s="51"/>
      <c r="F122" s="51"/>
      <c r="G122" s="51"/>
      <c r="H122" s="51"/>
      <c r="I122" s="51"/>
      <c r="J122" s="67"/>
      <c r="K122" s="172" t="s">
        <v>65</v>
      </c>
      <c r="L122" s="174">
        <v>566</v>
      </c>
      <c r="M122" s="9">
        <v>22</v>
      </c>
      <c r="O122" s="20"/>
      <c r="P122" s="20"/>
      <c r="Q122" s="20"/>
      <c r="R122" s="3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ht="15">
      <c r="A123" s="31" t="s">
        <v>254</v>
      </c>
      <c r="B123" s="51"/>
      <c r="C123" s="51"/>
      <c r="D123" s="51"/>
      <c r="E123" s="51"/>
      <c r="F123" s="51"/>
      <c r="G123" s="51"/>
      <c r="H123" s="51"/>
      <c r="I123" s="51"/>
      <c r="J123" s="67"/>
      <c r="K123" s="128" t="s">
        <v>66</v>
      </c>
      <c r="L123" s="130">
        <v>1178.15</v>
      </c>
      <c r="M123" s="18">
        <v>15</v>
      </c>
      <c r="O123" s="20"/>
      <c r="P123" s="20"/>
      <c r="Q123" s="20"/>
      <c r="R123" s="3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70" ht="15">
      <c r="A124" s="31"/>
      <c r="B124" s="51"/>
      <c r="C124" s="51"/>
      <c r="D124" s="51"/>
      <c r="E124" s="51"/>
      <c r="F124" s="51"/>
      <c r="G124" s="51"/>
      <c r="H124" s="51"/>
      <c r="I124" s="51"/>
      <c r="J124" s="68"/>
      <c r="K124" s="172" t="s">
        <v>149</v>
      </c>
      <c r="L124" s="174">
        <v>681</v>
      </c>
      <c r="M124" s="9" t="s">
        <v>133</v>
      </c>
      <c r="N124" s="2"/>
      <c r="O124" s="20"/>
      <c r="P124" s="20"/>
      <c r="Q124" s="20"/>
      <c r="R124" s="3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</row>
    <row r="125" spans="1:30" ht="15">
      <c r="A125" s="31"/>
      <c r="B125" s="51"/>
      <c r="C125" s="51"/>
      <c r="D125" s="51"/>
      <c r="E125" s="51"/>
      <c r="F125" s="51"/>
      <c r="G125" s="51"/>
      <c r="H125" s="51"/>
      <c r="I125" s="51"/>
      <c r="J125" s="68"/>
      <c r="K125" s="172" t="s">
        <v>127</v>
      </c>
      <c r="L125" s="173">
        <v>6097</v>
      </c>
      <c r="M125" s="9">
        <v>17</v>
      </c>
      <c r="N125" s="2"/>
      <c r="O125" s="20"/>
      <c r="P125" s="20"/>
      <c r="Q125" s="20"/>
      <c r="R125" s="3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ht="15">
      <c r="A126" s="31"/>
      <c r="B126" s="51"/>
      <c r="C126" s="51"/>
      <c r="D126" s="51"/>
      <c r="E126" s="51"/>
      <c r="F126" s="51"/>
      <c r="G126" s="51"/>
      <c r="H126" s="51"/>
      <c r="I126" s="51"/>
      <c r="J126" s="68"/>
      <c r="K126" s="172" t="s">
        <v>38</v>
      </c>
      <c r="L126" s="173">
        <v>338.3</v>
      </c>
      <c r="M126" s="9">
        <v>17</v>
      </c>
      <c r="N126" s="2"/>
      <c r="O126" s="20"/>
      <c r="P126" s="20"/>
      <c r="Q126" s="20"/>
      <c r="R126" s="3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70" ht="15">
      <c r="A127" s="31"/>
      <c r="B127" s="51"/>
      <c r="C127" s="51"/>
      <c r="D127" s="51"/>
      <c r="E127" s="51"/>
      <c r="F127" s="51"/>
      <c r="G127" s="51"/>
      <c r="H127" s="51"/>
      <c r="I127" s="51"/>
      <c r="J127" s="68"/>
      <c r="K127" s="175" t="s">
        <v>140</v>
      </c>
      <c r="L127" s="175">
        <v>6212.4</v>
      </c>
      <c r="M127" s="9"/>
      <c r="N127" s="2"/>
      <c r="O127" s="20"/>
      <c r="P127" s="20"/>
      <c r="Q127" s="20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</row>
    <row r="128" spans="1:34" s="1" customFormat="1" ht="15">
      <c r="A128" s="31"/>
      <c r="B128" s="167" t="s">
        <v>16</v>
      </c>
      <c r="C128" s="168">
        <v>1711</v>
      </c>
      <c r="D128" s="51"/>
      <c r="E128" s="51"/>
      <c r="F128" s="51"/>
      <c r="G128" s="51"/>
      <c r="H128" s="51"/>
      <c r="I128" s="51"/>
      <c r="J128" s="68"/>
      <c r="K128" s="193" t="s">
        <v>16</v>
      </c>
      <c r="L128" s="194">
        <v>182.01</v>
      </c>
      <c r="M128" s="9"/>
      <c r="N128" s="2"/>
      <c r="O128" s="120"/>
      <c r="P128" s="120"/>
      <c r="Q128" s="120"/>
      <c r="R128" s="5"/>
      <c r="S128" s="4"/>
      <c r="T128" s="4"/>
      <c r="U128" s="4"/>
      <c r="V128" s="4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</row>
    <row r="129" spans="1:30" ht="15">
      <c r="A129" s="31"/>
      <c r="B129" s="167" t="s">
        <v>72</v>
      </c>
      <c r="C129" s="168">
        <v>1123</v>
      </c>
      <c r="D129" s="51"/>
      <c r="E129" s="51"/>
      <c r="F129" s="51"/>
      <c r="G129" s="51"/>
      <c r="H129" s="51"/>
      <c r="I129" s="51"/>
      <c r="J129" s="68"/>
      <c r="K129" s="193" t="s">
        <v>128</v>
      </c>
      <c r="L129" s="194">
        <v>357.1</v>
      </c>
      <c r="M129" s="9"/>
      <c r="N129" s="2"/>
      <c r="O129" s="20"/>
      <c r="P129" s="20"/>
      <c r="Q129" s="20"/>
      <c r="R129" s="3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70" ht="15">
      <c r="A130" s="31"/>
      <c r="B130" s="167" t="s">
        <v>73</v>
      </c>
      <c r="C130" s="168">
        <v>1123</v>
      </c>
      <c r="D130" s="51"/>
      <c r="E130" s="51"/>
      <c r="F130" s="51"/>
      <c r="G130" s="51"/>
      <c r="H130" s="51"/>
      <c r="I130" s="51"/>
      <c r="J130" s="68"/>
      <c r="K130" s="193" t="s">
        <v>73</v>
      </c>
      <c r="L130" s="194">
        <v>295.44</v>
      </c>
      <c r="M130" s="9"/>
      <c r="N130" s="2"/>
      <c r="O130" s="20"/>
      <c r="P130" s="20"/>
      <c r="Q130" s="20"/>
      <c r="R130" s="3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</row>
    <row r="131" spans="1:70" ht="15">
      <c r="A131" s="31"/>
      <c r="B131" s="167" t="s">
        <v>74</v>
      </c>
      <c r="C131" s="168">
        <v>1619</v>
      </c>
      <c r="D131" s="51"/>
      <c r="E131" s="51"/>
      <c r="F131" s="51"/>
      <c r="G131" s="51"/>
      <c r="H131" s="51"/>
      <c r="I131" s="51"/>
      <c r="J131" s="68"/>
      <c r="K131" s="193" t="s">
        <v>74</v>
      </c>
      <c r="L131" s="194">
        <v>90</v>
      </c>
      <c r="M131" s="9"/>
      <c r="N131" s="2"/>
      <c r="O131" s="20"/>
      <c r="P131" s="20"/>
      <c r="Q131" s="20"/>
      <c r="R131" s="3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</row>
    <row r="132" spans="1:70" ht="15">
      <c r="A132" s="31"/>
      <c r="B132" s="169" t="s">
        <v>19</v>
      </c>
      <c r="C132" s="168">
        <v>1539</v>
      </c>
      <c r="D132" s="65"/>
      <c r="E132" s="47"/>
      <c r="F132" s="47"/>
      <c r="G132" s="66"/>
      <c r="H132" s="68"/>
      <c r="I132" s="68"/>
      <c r="J132" s="67"/>
      <c r="K132" s="68"/>
      <c r="L132" s="68"/>
      <c r="M132" s="9"/>
      <c r="N132" s="2"/>
      <c r="O132" s="20"/>
      <c r="P132" s="20"/>
      <c r="Q132" s="20"/>
      <c r="R132" s="3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</row>
    <row r="133" spans="1:70" ht="15">
      <c r="A133" s="31"/>
      <c r="B133" s="169" t="s">
        <v>20</v>
      </c>
      <c r="C133" s="168">
        <v>2913</v>
      </c>
      <c r="D133" s="65"/>
      <c r="E133" s="47"/>
      <c r="F133" s="47"/>
      <c r="G133" s="66"/>
      <c r="H133" s="68"/>
      <c r="I133" s="68"/>
      <c r="J133" s="67"/>
      <c r="K133" s="68"/>
      <c r="L133" s="68"/>
      <c r="M133" s="9"/>
      <c r="N133" s="2"/>
      <c r="O133" s="20"/>
      <c r="P133" s="20"/>
      <c r="Q133" s="20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</row>
    <row r="134" spans="1:70" ht="15">
      <c r="A134" s="31"/>
      <c r="B134" s="167" t="s">
        <v>69</v>
      </c>
      <c r="C134" s="168">
        <v>1788</v>
      </c>
      <c r="D134" s="65"/>
      <c r="E134" s="47"/>
      <c r="F134" s="47"/>
      <c r="G134" s="66"/>
      <c r="H134" s="68"/>
      <c r="I134" s="68"/>
      <c r="J134" s="67"/>
      <c r="K134" s="68"/>
      <c r="L134" s="68"/>
      <c r="M134" s="9"/>
      <c r="N134" s="2"/>
      <c r="O134" s="20"/>
      <c r="P134" s="20"/>
      <c r="Q134" s="20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</row>
    <row r="135" spans="1:70" ht="15">
      <c r="A135" s="31"/>
      <c r="B135" s="167" t="s">
        <v>70</v>
      </c>
      <c r="C135" s="168">
        <v>1297</v>
      </c>
      <c r="D135" s="65"/>
      <c r="E135" s="47"/>
      <c r="F135" s="47"/>
      <c r="G135" s="66"/>
      <c r="H135" s="68"/>
      <c r="I135" s="68"/>
      <c r="J135" s="67"/>
      <c r="K135" s="68"/>
      <c r="L135" s="68"/>
      <c r="M135" s="9"/>
      <c r="N135" s="2"/>
      <c r="O135" s="20"/>
      <c r="P135" s="20"/>
      <c r="Q135" s="20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</row>
    <row r="136" spans="1:14" ht="15">
      <c r="A136" s="31"/>
      <c r="B136" s="167" t="s">
        <v>71</v>
      </c>
      <c r="C136" s="168">
        <v>1409</v>
      </c>
      <c r="D136" s="65"/>
      <c r="E136" s="47"/>
      <c r="F136" s="47"/>
      <c r="G136" s="66"/>
      <c r="H136" s="68"/>
      <c r="I136" s="68"/>
      <c r="J136" s="67"/>
      <c r="K136" s="68"/>
      <c r="L136" s="68"/>
      <c r="M136" s="9"/>
      <c r="N136" s="2"/>
    </row>
    <row r="137" spans="1:70" ht="15">
      <c r="A137" s="31"/>
      <c r="B137" s="167" t="s">
        <v>11</v>
      </c>
      <c r="C137" s="168">
        <v>2157</v>
      </c>
      <c r="D137" s="65"/>
      <c r="E137" s="47"/>
      <c r="F137" s="47"/>
      <c r="G137" s="66"/>
      <c r="H137" s="68"/>
      <c r="I137" s="68"/>
      <c r="J137" s="67"/>
      <c r="K137" s="51"/>
      <c r="L137" s="51"/>
      <c r="M137" s="9"/>
      <c r="N137" s="2"/>
      <c r="O137" s="20"/>
      <c r="P137" s="20"/>
      <c r="Q137" s="20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</row>
    <row r="138" spans="1:70" ht="15">
      <c r="A138" s="31"/>
      <c r="B138" s="167" t="s">
        <v>75</v>
      </c>
      <c r="C138" s="168">
        <v>828</v>
      </c>
      <c r="D138" s="65"/>
      <c r="E138" s="47"/>
      <c r="F138" s="47"/>
      <c r="G138" s="66"/>
      <c r="H138" s="68"/>
      <c r="I138" s="68"/>
      <c r="J138" s="67"/>
      <c r="K138" s="51"/>
      <c r="L138" s="51"/>
      <c r="M138" s="9"/>
      <c r="N138" s="2"/>
      <c r="O138" s="20"/>
      <c r="P138" s="20"/>
      <c r="Q138" s="20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</row>
    <row r="139" spans="1:70" ht="15">
      <c r="A139" s="31"/>
      <c r="B139" s="167" t="s">
        <v>55</v>
      </c>
      <c r="C139" s="178">
        <v>1647</v>
      </c>
      <c r="D139" s="65"/>
      <c r="E139" s="51"/>
      <c r="F139" s="51"/>
      <c r="G139" s="66"/>
      <c r="H139" s="68"/>
      <c r="I139" s="68"/>
      <c r="J139" s="67"/>
      <c r="K139" s="51"/>
      <c r="L139" s="51"/>
      <c r="M139" s="9"/>
      <c r="N139" s="2"/>
      <c r="O139" s="20"/>
      <c r="P139" s="20"/>
      <c r="Q139" s="20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</row>
    <row r="140" spans="1:70" ht="15">
      <c r="A140" s="31"/>
      <c r="B140" s="11"/>
      <c r="C140" s="13"/>
      <c r="D140" s="65"/>
      <c r="E140" s="15" t="s">
        <v>36</v>
      </c>
      <c r="F140" s="45">
        <v>1202.62</v>
      </c>
      <c r="G140" s="66"/>
      <c r="H140" s="68"/>
      <c r="I140" s="68"/>
      <c r="J140" s="67"/>
      <c r="K140" s="51"/>
      <c r="L140" s="51"/>
      <c r="M140" s="9"/>
      <c r="N140" s="2"/>
      <c r="O140" s="20"/>
      <c r="P140" s="20"/>
      <c r="Q140" s="20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</row>
    <row r="141" spans="1:70" ht="15">
      <c r="A141" s="31"/>
      <c r="B141" s="14"/>
      <c r="C141" s="14">
        <f>SUM(C122:C140)</f>
        <v>19154</v>
      </c>
      <c r="D141" s="7"/>
      <c r="E141" s="15" t="s">
        <v>131</v>
      </c>
      <c r="F141" s="14">
        <f>SUM(F122:F140)</f>
        <v>1202.62</v>
      </c>
      <c r="G141" s="10"/>
      <c r="H141" s="15" t="s">
        <v>131</v>
      </c>
      <c r="I141" s="14">
        <f>SUM(I122:I140)</f>
        <v>0</v>
      </c>
      <c r="J141" s="10"/>
      <c r="K141" s="15" t="s">
        <v>131</v>
      </c>
      <c r="L141" s="14">
        <f>SUM(L122:L140)</f>
        <v>15997.4</v>
      </c>
      <c r="M141" s="9"/>
      <c r="N141" s="2"/>
      <c r="O141" s="20"/>
      <c r="P141" s="20"/>
      <c r="Q141" s="20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</row>
    <row r="142" spans="1:70" ht="15">
      <c r="A142" s="31"/>
      <c r="B142" s="37"/>
      <c r="C142" s="37"/>
      <c r="D142" s="38"/>
      <c r="E142" s="39"/>
      <c r="F142" s="39"/>
      <c r="G142" s="34"/>
      <c r="H142" s="52"/>
      <c r="I142" s="52"/>
      <c r="J142" s="52"/>
      <c r="K142" s="35"/>
      <c r="L142" s="36"/>
      <c r="M142" s="9"/>
      <c r="N142" s="2"/>
      <c r="O142" s="20"/>
      <c r="P142" s="20"/>
      <c r="Q142" s="20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</row>
    <row r="143" spans="1:70" ht="15">
      <c r="A143" s="155">
        <v>43294</v>
      </c>
      <c r="B143" s="51"/>
      <c r="C143" s="51"/>
      <c r="D143" s="65"/>
      <c r="E143" s="47"/>
      <c r="F143" s="47"/>
      <c r="G143" s="66"/>
      <c r="H143" s="67"/>
      <c r="I143" s="67"/>
      <c r="J143" s="67"/>
      <c r="K143" s="174" t="s">
        <v>33</v>
      </c>
      <c r="L143" s="174">
        <v>5815.49</v>
      </c>
      <c r="M143" s="9"/>
      <c r="N143" s="2"/>
      <c r="O143" s="113"/>
      <c r="P143" s="113"/>
      <c r="Q143" s="113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</row>
    <row r="144" spans="1:70" ht="15">
      <c r="A144" s="31" t="s">
        <v>168</v>
      </c>
      <c r="B144" s="51"/>
      <c r="C144" s="51"/>
      <c r="D144" s="65"/>
      <c r="E144" s="47"/>
      <c r="F144" s="47"/>
      <c r="G144" s="66"/>
      <c r="H144" s="67"/>
      <c r="I144" s="67"/>
      <c r="J144" s="67"/>
      <c r="K144" s="172" t="s">
        <v>6</v>
      </c>
      <c r="L144" s="173">
        <v>5414.93</v>
      </c>
      <c r="M144" s="9"/>
      <c r="N144" s="2"/>
      <c r="O144" s="20"/>
      <c r="P144" s="20"/>
      <c r="Q144" s="20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</row>
    <row r="145" spans="1:70" ht="15">
      <c r="A145" s="31"/>
      <c r="B145" s="51"/>
      <c r="C145" s="51"/>
      <c r="D145" s="51"/>
      <c r="E145" s="51"/>
      <c r="F145" s="51"/>
      <c r="G145" s="51"/>
      <c r="H145" s="51"/>
      <c r="I145" s="51"/>
      <c r="J145" s="67"/>
      <c r="K145" s="172" t="s">
        <v>7</v>
      </c>
      <c r="L145" s="173">
        <v>2274.46</v>
      </c>
      <c r="M145" s="9"/>
      <c r="N145" s="2"/>
      <c r="O145" s="113"/>
      <c r="P145" s="113"/>
      <c r="Q145" s="113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</row>
    <row r="146" spans="1:70" ht="15">
      <c r="A146" s="31"/>
      <c r="B146" s="51"/>
      <c r="C146" s="51"/>
      <c r="D146" s="65"/>
      <c r="E146" s="47"/>
      <c r="F146" s="47"/>
      <c r="G146" s="66"/>
      <c r="H146" s="68"/>
      <c r="I146" s="68"/>
      <c r="J146" s="67"/>
      <c r="K146" s="172" t="s">
        <v>11</v>
      </c>
      <c r="L146" s="173">
        <v>399</v>
      </c>
      <c r="M146" s="9"/>
      <c r="N146" s="2"/>
      <c r="O146" s="20"/>
      <c r="P146" s="20"/>
      <c r="Q146" s="20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</row>
    <row r="147" spans="1:72" ht="15">
      <c r="A147" s="31"/>
      <c r="B147" s="51"/>
      <c r="C147" s="51"/>
      <c r="D147" s="65"/>
      <c r="E147" s="47"/>
      <c r="F147" s="47"/>
      <c r="G147" s="66"/>
      <c r="H147" s="68"/>
      <c r="I147" s="68"/>
      <c r="J147" s="67"/>
      <c r="K147" s="175" t="s">
        <v>20</v>
      </c>
      <c r="L147" s="175">
        <v>856.25</v>
      </c>
      <c r="M147" s="9"/>
      <c r="N147" s="2"/>
      <c r="O147" s="20"/>
      <c r="P147" s="20"/>
      <c r="Q147" s="20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</row>
    <row r="148" spans="1:30" ht="15">
      <c r="A148" s="31"/>
      <c r="B148" s="51"/>
      <c r="C148" s="51"/>
      <c r="D148" s="65"/>
      <c r="E148" s="47"/>
      <c r="F148" s="47"/>
      <c r="G148" s="66"/>
      <c r="H148" s="68"/>
      <c r="I148" s="68"/>
      <c r="J148" s="67"/>
      <c r="K148" s="172" t="s">
        <v>71</v>
      </c>
      <c r="L148" s="173">
        <v>323.8</v>
      </c>
      <c r="M148" s="9"/>
      <c r="N148" s="2"/>
      <c r="O148" s="20"/>
      <c r="P148" s="20"/>
      <c r="Q148" s="20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4" ht="15">
      <c r="A149" s="31"/>
      <c r="B149" s="11" t="s">
        <v>48</v>
      </c>
      <c r="C149" s="42">
        <v>5263</v>
      </c>
      <c r="D149" s="65"/>
      <c r="E149" s="47"/>
      <c r="F149" s="47"/>
      <c r="G149" s="66"/>
      <c r="H149" s="46" t="s">
        <v>48</v>
      </c>
      <c r="I149" s="43">
        <v>568</v>
      </c>
      <c r="J149" s="67"/>
      <c r="K149" s="127" t="s">
        <v>48</v>
      </c>
      <c r="L149" s="127">
        <v>520.22</v>
      </c>
      <c r="M149" s="9"/>
      <c r="N149" s="2"/>
      <c r="O149" s="20"/>
      <c r="P149" s="20"/>
      <c r="Q149" s="20"/>
      <c r="R149" s="3"/>
      <c r="S149" s="2"/>
      <c r="T149" s="2"/>
      <c r="U149" s="2"/>
      <c r="V149" s="2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</row>
    <row r="150" spans="1:34" ht="15">
      <c r="A150" s="31"/>
      <c r="B150" s="167" t="s">
        <v>97</v>
      </c>
      <c r="C150" s="168">
        <v>4043</v>
      </c>
      <c r="D150" s="196"/>
      <c r="E150" s="197"/>
      <c r="F150" s="197"/>
      <c r="G150" s="198"/>
      <c r="H150" s="171"/>
      <c r="I150" s="171"/>
      <c r="J150" s="183"/>
      <c r="K150" s="172" t="s">
        <v>97</v>
      </c>
      <c r="L150" s="173">
        <v>762</v>
      </c>
      <c r="M150" s="9"/>
      <c r="N150" s="2"/>
      <c r="O150" s="20"/>
      <c r="P150" s="20"/>
      <c r="Q150" s="20"/>
      <c r="R150" s="3"/>
      <c r="S150" s="2"/>
      <c r="T150" s="2"/>
      <c r="U150" s="2"/>
      <c r="V150" s="2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</row>
    <row r="151" spans="1:34" ht="15">
      <c r="A151" s="31"/>
      <c r="B151" s="167" t="s">
        <v>51</v>
      </c>
      <c r="C151" s="168">
        <v>3606</v>
      </c>
      <c r="D151" s="196"/>
      <c r="E151" s="197"/>
      <c r="F151" s="197"/>
      <c r="G151" s="198"/>
      <c r="H151" s="169" t="s">
        <v>114</v>
      </c>
      <c r="I151" s="170">
        <v>13</v>
      </c>
      <c r="J151" s="183"/>
      <c r="K151" s="193" t="s">
        <v>114</v>
      </c>
      <c r="L151" s="194">
        <v>164</v>
      </c>
      <c r="M151" s="9"/>
      <c r="O151" s="20"/>
      <c r="P151" s="20"/>
      <c r="Q151" s="20"/>
      <c r="R151" s="3"/>
      <c r="S151" s="2"/>
      <c r="T151" s="2"/>
      <c r="U151" s="2"/>
      <c r="V151" s="2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</row>
    <row r="152" spans="1:32" ht="15">
      <c r="A152" s="31"/>
      <c r="B152" s="167"/>
      <c r="C152" s="168"/>
      <c r="D152" s="196"/>
      <c r="E152" s="197"/>
      <c r="F152" s="197"/>
      <c r="G152" s="198"/>
      <c r="H152" s="171"/>
      <c r="I152" s="171"/>
      <c r="J152" s="183"/>
      <c r="K152" s="193" t="s">
        <v>53</v>
      </c>
      <c r="L152" s="194">
        <v>192.23</v>
      </c>
      <c r="M152" s="9"/>
      <c r="O152" s="20"/>
      <c r="P152" s="20"/>
      <c r="Q152" s="20"/>
      <c r="R152" s="3"/>
      <c r="S152" s="2"/>
      <c r="T152" s="2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</row>
    <row r="153" spans="1:34" ht="15">
      <c r="A153" s="31"/>
      <c r="B153" s="46" t="s">
        <v>47</v>
      </c>
      <c r="C153" s="42">
        <v>5045</v>
      </c>
      <c r="D153" s="65"/>
      <c r="E153" s="47"/>
      <c r="F153" s="47"/>
      <c r="G153" s="66"/>
      <c r="H153" s="68"/>
      <c r="I153" s="68"/>
      <c r="J153" s="67"/>
      <c r="K153" s="156" t="s">
        <v>47</v>
      </c>
      <c r="L153" s="157">
        <v>459.79</v>
      </c>
      <c r="M153" s="9"/>
      <c r="O153" s="20"/>
      <c r="P153" s="20"/>
      <c r="Q153" s="20"/>
      <c r="R153" s="3"/>
      <c r="S153" s="2"/>
      <c r="T153" s="2"/>
      <c r="U153" s="2"/>
      <c r="V153" s="2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</row>
    <row r="154" spans="1:34" ht="15">
      <c r="A154" s="31"/>
      <c r="B154" s="51"/>
      <c r="C154" s="51"/>
      <c r="D154" s="65"/>
      <c r="E154" s="47"/>
      <c r="F154" s="47"/>
      <c r="G154" s="66"/>
      <c r="H154" s="51"/>
      <c r="I154" s="51"/>
      <c r="J154" s="67"/>
      <c r="K154" s="193" t="s">
        <v>129</v>
      </c>
      <c r="L154" s="194">
        <v>688.12</v>
      </c>
      <c r="M154" s="9"/>
      <c r="O154" s="20"/>
      <c r="P154" s="20"/>
      <c r="Q154" s="20"/>
      <c r="R154" s="3"/>
      <c r="S154" s="2"/>
      <c r="T154" s="2"/>
      <c r="U154" s="2"/>
      <c r="V154" s="2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</row>
    <row r="155" spans="1:70" ht="15">
      <c r="A155" s="31"/>
      <c r="B155" s="51"/>
      <c r="C155" s="51"/>
      <c r="D155" s="65"/>
      <c r="E155" s="47"/>
      <c r="F155" s="47"/>
      <c r="G155" s="66"/>
      <c r="H155" s="68"/>
      <c r="I155" s="68"/>
      <c r="J155" s="67"/>
      <c r="K155" s="193" t="s">
        <v>100</v>
      </c>
      <c r="L155" s="194">
        <v>272</v>
      </c>
      <c r="M155" s="9"/>
      <c r="O155" s="20"/>
      <c r="P155" s="20"/>
      <c r="Q155" s="20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</row>
    <row r="156" spans="1:70" ht="15">
      <c r="A156" s="31"/>
      <c r="B156" s="51"/>
      <c r="C156" s="51"/>
      <c r="D156" s="65"/>
      <c r="E156" s="47"/>
      <c r="F156" s="47"/>
      <c r="G156" s="66"/>
      <c r="H156" s="68"/>
      <c r="I156" s="68"/>
      <c r="J156" s="67"/>
      <c r="K156" s="156" t="s">
        <v>130</v>
      </c>
      <c r="L156" s="157">
        <v>176.22</v>
      </c>
      <c r="M156" s="9"/>
      <c r="N156" s="134"/>
      <c r="O156" s="20"/>
      <c r="P156" s="20"/>
      <c r="Q156" s="20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</row>
    <row r="157" spans="1:70" ht="15">
      <c r="A157" s="31"/>
      <c r="B157" s="51"/>
      <c r="C157" s="51"/>
      <c r="D157" s="65"/>
      <c r="E157" s="47"/>
      <c r="F157" s="47"/>
      <c r="G157" s="66"/>
      <c r="H157" s="171" t="s">
        <v>159</v>
      </c>
      <c r="I157" s="171">
        <v>57</v>
      </c>
      <c r="J157" s="67"/>
      <c r="K157" s="46"/>
      <c r="L157" s="43"/>
      <c r="M157" s="9"/>
      <c r="N157" s="134"/>
      <c r="O157" s="20"/>
      <c r="P157" s="20"/>
      <c r="Q157" s="20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</row>
    <row r="158" spans="1:70" ht="15">
      <c r="A158" s="31"/>
      <c r="B158" s="75" t="s">
        <v>52</v>
      </c>
      <c r="C158" s="76">
        <v>0</v>
      </c>
      <c r="D158" s="65"/>
      <c r="E158" s="47"/>
      <c r="F158" s="47"/>
      <c r="G158" s="66"/>
      <c r="H158" s="68"/>
      <c r="I158" s="68"/>
      <c r="J158" s="67"/>
      <c r="K158" s="46"/>
      <c r="L158" s="43"/>
      <c r="M158" s="9"/>
      <c r="N158" s="9" t="s">
        <v>203</v>
      </c>
      <c r="O158" s="9"/>
      <c r="P158" s="9"/>
      <c r="Q158" s="9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</row>
    <row r="159" spans="1:70" ht="15">
      <c r="A159" s="31"/>
      <c r="B159" s="167" t="s">
        <v>53</v>
      </c>
      <c r="C159" s="168">
        <v>2187</v>
      </c>
      <c r="D159" s="65"/>
      <c r="E159" s="47"/>
      <c r="F159" s="47"/>
      <c r="G159" s="66"/>
      <c r="H159" s="68"/>
      <c r="I159" s="68"/>
      <c r="J159" s="67"/>
      <c r="K159" s="46"/>
      <c r="L159" s="43"/>
      <c r="M159" s="9"/>
      <c r="N159" s="114" t="s">
        <v>196</v>
      </c>
      <c r="O159" s="114"/>
      <c r="P159" s="9"/>
      <c r="Q159" s="9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</row>
    <row r="160" spans="1:70" ht="15">
      <c r="A160" s="31"/>
      <c r="B160" s="11" t="s">
        <v>88</v>
      </c>
      <c r="C160" s="42">
        <v>4924</v>
      </c>
      <c r="D160" s="65"/>
      <c r="E160" s="47"/>
      <c r="F160" s="47"/>
      <c r="G160" s="66"/>
      <c r="H160" s="68"/>
      <c r="I160" s="68"/>
      <c r="J160" s="67"/>
      <c r="K160" s="46"/>
      <c r="L160" s="43"/>
      <c r="M160" s="9"/>
      <c r="N160" s="9" t="s">
        <v>197</v>
      </c>
      <c r="O160" s="9" t="s">
        <v>198</v>
      </c>
      <c r="P160" s="9" t="s">
        <v>199</v>
      </c>
      <c r="Q160" s="9" t="s">
        <v>200</v>
      </c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</row>
    <row r="161" spans="1:34" s="1" customFormat="1" ht="15">
      <c r="A161" s="31"/>
      <c r="B161" s="11" t="s">
        <v>89</v>
      </c>
      <c r="C161" s="42">
        <v>4945</v>
      </c>
      <c r="D161" s="65"/>
      <c r="E161" s="47"/>
      <c r="F161" s="47"/>
      <c r="G161" s="66"/>
      <c r="H161" s="68"/>
      <c r="I161" s="68"/>
      <c r="J161" s="67"/>
      <c r="K161" s="46"/>
      <c r="L161" s="43"/>
      <c r="M161" s="9"/>
      <c r="N161" s="115">
        <f>SUM(C91+C105+C108+C141+C150+C151+C159)</f>
        <v>68523</v>
      </c>
      <c r="O161" s="115">
        <f>SUM(F91+F141)</f>
        <v>11958.619999999999</v>
      </c>
      <c r="P161" s="115">
        <f>SUM(I120+I151+I157)</f>
        <v>1414</v>
      </c>
      <c r="Q161" s="115">
        <f>SUM(L91+L108+L109+L111+L112+L113+L114+L115+L116+L122+L124+L125+L126+L127+L128+L129+L130+L131+L143+L144+L145+L146+L147+L148+L150+L151+L152+L154+L155)</f>
        <v>59802.110000000015</v>
      </c>
      <c r="R161" s="5"/>
      <c r="S161" s="4"/>
      <c r="T161" s="4"/>
      <c r="U161" s="4"/>
      <c r="V161" s="4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</row>
    <row r="162" spans="1:17" ht="14.25">
      <c r="A162" s="31"/>
      <c r="B162" s="15" t="s">
        <v>131</v>
      </c>
      <c r="C162" s="14">
        <f>SUM(C143:C161)</f>
        <v>30013</v>
      </c>
      <c r="D162" s="7"/>
      <c r="E162" s="15" t="s">
        <v>131</v>
      </c>
      <c r="F162" s="14">
        <f>SUM(F143:F161)</f>
        <v>0</v>
      </c>
      <c r="G162" s="10"/>
      <c r="H162" s="15" t="s">
        <v>131</v>
      </c>
      <c r="I162" s="14">
        <f>SUM(I143:I161)</f>
        <v>638</v>
      </c>
      <c r="J162" s="10"/>
      <c r="K162" s="15" t="s">
        <v>131</v>
      </c>
      <c r="L162" s="14">
        <f>SUM(L143:L161)</f>
        <v>18318.510000000002</v>
      </c>
      <c r="M162" s="20">
        <v>18</v>
      </c>
      <c r="N162" s="20" t="s">
        <v>202</v>
      </c>
      <c r="O162" s="20"/>
      <c r="P162" s="20"/>
      <c r="Q162" s="20"/>
    </row>
    <row r="163" spans="1:17" ht="14.25">
      <c r="A163" s="31"/>
      <c r="B163" s="32"/>
      <c r="C163" s="32"/>
      <c r="D163" s="33"/>
      <c r="E163" s="34"/>
      <c r="F163" s="34"/>
      <c r="G163" s="33"/>
      <c r="H163" s="52"/>
      <c r="I163" s="52"/>
      <c r="J163" s="33"/>
      <c r="K163" s="35"/>
      <c r="L163" s="36"/>
      <c r="M163" s="20">
        <v>18</v>
      </c>
      <c r="N163" s="113">
        <f>SUM(C107+C118+C119+C149+C153+C158+C160+C161)</f>
        <v>26356</v>
      </c>
      <c r="O163" s="113">
        <f>SUM(F105+F120)</f>
        <v>18765.64</v>
      </c>
      <c r="P163" s="113">
        <f>SUM(I149)</f>
        <v>568</v>
      </c>
      <c r="Q163" s="113">
        <f>SUM(L105+L107+L110+L123+L149+L153+L156)</f>
        <v>16752.91</v>
      </c>
    </row>
    <row r="164" spans="1:14" ht="26.25" customHeight="1">
      <c r="A164" s="155">
        <v>43297</v>
      </c>
      <c r="B164" s="11" t="s">
        <v>104</v>
      </c>
      <c r="C164" s="42">
        <v>2112</v>
      </c>
      <c r="D164" s="65"/>
      <c r="E164" s="47"/>
      <c r="F164" s="47"/>
      <c r="G164" s="66"/>
      <c r="H164" s="67"/>
      <c r="I164" s="67"/>
      <c r="J164" s="67"/>
      <c r="K164" s="51"/>
      <c r="L164" s="51"/>
      <c r="N164" s="137"/>
    </row>
    <row r="165" spans="1:70" ht="17.25" customHeight="1">
      <c r="A165" s="31" t="s">
        <v>164</v>
      </c>
      <c r="B165" s="11" t="s">
        <v>105</v>
      </c>
      <c r="C165" s="42">
        <v>1226</v>
      </c>
      <c r="D165" s="65"/>
      <c r="E165" s="47"/>
      <c r="F165" s="47"/>
      <c r="G165" s="66"/>
      <c r="H165" s="67"/>
      <c r="I165" s="67"/>
      <c r="J165" s="67"/>
      <c r="K165" s="51"/>
      <c r="L165" s="51"/>
      <c r="O165" s="20"/>
      <c r="P165" s="20"/>
      <c r="Q165" s="20"/>
      <c r="R165" s="3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</row>
    <row r="166" spans="1:70" ht="15">
      <c r="A166" s="31"/>
      <c r="B166" s="11" t="s">
        <v>125</v>
      </c>
      <c r="C166" s="42">
        <v>2296</v>
      </c>
      <c r="D166" s="65"/>
      <c r="E166" s="47"/>
      <c r="F166" s="47"/>
      <c r="G166" s="66"/>
      <c r="H166" s="67"/>
      <c r="I166" s="67"/>
      <c r="J166" s="67"/>
      <c r="K166" s="51"/>
      <c r="L166" s="51"/>
      <c r="O166" s="20"/>
      <c r="P166" s="20"/>
      <c r="Q166" s="20"/>
      <c r="R166" s="3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</row>
    <row r="167" spans="1:32" ht="15">
      <c r="A167" s="31"/>
      <c r="B167" s="11" t="s">
        <v>103</v>
      </c>
      <c r="C167" s="42">
        <v>2784</v>
      </c>
      <c r="D167" s="65"/>
      <c r="E167" s="47"/>
      <c r="F167" s="47"/>
      <c r="G167" s="66"/>
      <c r="H167" s="67"/>
      <c r="I167" s="67"/>
      <c r="J167" s="67"/>
      <c r="K167" s="51"/>
      <c r="L167" s="51"/>
      <c r="O167" s="20"/>
      <c r="P167" s="20"/>
      <c r="Q167" s="20"/>
      <c r="R167" s="3"/>
      <c r="S167" s="2"/>
      <c r="T167" s="2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</row>
    <row r="168" spans="1:14" ht="15">
      <c r="A168" s="31"/>
      <c r="B168" s="11" t="s">
        <v>106</v>
      </c>
      <c r="C168" s="42">
        <v>2800</v>
      </c>
      <c r="D168" s="65"/>
      <c r="E168" s="47"/>
      <c r="F168" s="47"/>
      <c r="G168" s="66"/>
      <c r="H168" s="67"/>
      <c r="I168" s="67"/>
      <c r="J168" s="67"/>
      <c r="K168" s="51"/>
      <c r="L168" s="51"/>
      <c r="M168" s="20"/>
      <c r="N168" s="3"/>
    </row>
    <row r="169" spans="1:30" ht="15">
      <c r="A169" s="31"/>
      <c r="B169" s="11" t="s">
        <v>107</v>
      </c>
      <c r="C169" s="42">
        <v>1887</v>
      </c>
      <c r="D169" s="65"/>
      <c r="E169" s="47"/>
      <c r="F169" s="47"/>
      <c r="G169" s="66"/>
      <c r="H169" s="46" t="s">
        <v>107</v>
      </c>
      <c r="I169" s="43">
        <v>571</v>
      </c>
      <c r="J169" s="67"/>
      <c r="K169" s="51"/>
      <c r="L169" s="51"/>
      <c r="M169" s="20"/>
      <c r="N169" s="3"/>
      <c r="O169" s="20"/>
      <c r="P169" s="20"/>
      <c r="Q169" s="20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  <row r="170" spans="1:14" ht="17.25" customHeight="1">
      <c r="A170" s="31"/>
      <c r="B170" s="11" t="s">
        <v>108</v>
      </c>
      <c r="C170" s="42">
        <v>3785</v>
      </c>
      <c r="D170" s="65"/>
      <c r="E170" s="47"/>
      <c r="F170" s="47"/>
      <c r="G170" s="66"/>
      <c r="H170" s="68"/>
      <c r="I170" s="68"/>
      <c r="J170" s="67"/>
      <c r="K170" s="51"/>
      <c r="L170" s="51"/>
      <c r="M170" s="20"/>
      <c r="N170" s="3"/>
    </row>
    <row r="171" spans="1:70" ht="15">
      <c r="A171" s="31"/>
      <c r="B171" s="11"/>
      <c r="C171" s="42"/>
      <c r="D171" s="65"/>
      <c r="E171" s="51"/>
      <c r="F171" s="51"/>
      <c r="G171" s="66"/>
      <c r="H171" s="68"/>
      <c r="I171" s="68"/>
      <c r="J171" s="67"/>
      <c r="K171" s="203" t="s">
        <v>43</v>
      </c>
      <c r="L171" s="204">
        <v>2741.29</v>
      </c>
      <c r="M171" s="20"/>
      <c r="N171" s="3"/>
      <c r="O171" s="20"/>
      <c r="P171" s="20"/>
      <c r="Q171" s="20"/>
      <c r="R171" s="3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</row>
    <row r="172" spans="1:14" ht="15">
      <c r="A172" s="31"/>
      <c r="B172" s="11"/>
      <c r="C172" s="42"/>
      <c r="D172" s="65"/>
      <c r="E172" s="51"/>
      <c r="F172" s="51"/>
      <c r="G172" s="66"/>
      <c r="H172" s="68"/>
      <c r="I172" s="68"/>
      <c r="J172" s="67"/>
      <c r="K172" s="203" t="s">
        <v>34</v>
      </c>
      <c r="L172" s="204">
        <v>447.51</v>
      </c>
      <c r="M172" s="20"/>
      <c r="N172" s="3"/>
    </row>
    <row r="173" spans="1:14" ht="15">
      <c r="A173" s="31"/>
      <c r="B173" s="11"/>
      <c r="C173" s="42"/>
      <c r="D173" s="65"/>
      <c r="E173" s="47"/>
      <c r="F173" s="47"/>
      <c r="G173" s="66"/>
      <c r="H173" s="68"/>
      <c r="I173" s="68"/>
      <c r="J173" s="67"/>
      <c r="K173" s="205" t="s">
        <v>35</v>
      </c>
      <c r="L173" s="205">
        <v>2339.75</v>
      </c>
      <c r="M173" s="20"/>
      <c r="N173" s="3"/>
    </row>
    <row r="174" spans="1:34" s="1" customFormat="1" ht="15">
      <c r="A174" s="31"/>
      <c r="B174" s="11"/>
      <c r="C174" s="42"/>
      <c r="D174" s="65"/>
      <c r="E174" s="47"/>
      <c r="F174" s="47"/>
      <c r="G174" s="66"/>
      <c r="H174" s="68"/>
      <c r="I174" s="68"/>
      <c r="J174" s="67"/>
      <c r="K174" s="203" t="s">
        <v>2</v>
      </c>
      <c r="L174" s="204">
        <v>3602.59</v>
      </c>
      <c r="M174" s="20"/>
      <c r="N174" s="3"/>
      <c r="O174" s="20"/>
      <c r="P174" s="20"/>
      <c r="Q174" s="20"/>
      <c r="R174" s="5"/>
      <c r="S174" s="4"/>
      <c r="T174" s="4"/>
      <c r="U174" s="4"/>
      <c r="V174" s="4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</row>
    <row r="175" spans="1:34" s="1" customFormat="1" ht="15">
      <c r="A175" s="31"/>
      <c r="B175" s="11"/>
      <c r="C175" s="42"/>
      <c r="D175" s="65"/>
      <c r="E175" s="47"/>
      <c r="F175" s="47"/>
      <c r="G175" s="66"/>
      <c r="H175" s="68"/>
      <c r="I175" s="68"/>
      <c r="J175" s="67"/>
      <c r="K175" s="203" t="s">
        <v>14</v>
      </c>
      <c r="L175" s="204">
        <v>173.41</v>
      </c>
      <c r="M175" s="20"/>
      <c r="N175" s="3"/>
      <c r="O175" s="20"/>
      <c r="P175" s="20"/>
      <c r="Q175" s="20"/>
      <c r="R175" s="6"/>
      <c r="S175" s="4"/>
      <c r="T175" s="4"/>
      <c r="U175" s="4"/>
      <c r="V175" s="4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</row>
    <row r="176" spans="1:32" ht="15">
      <c r="A176" s="31"/>
      <c r="B176" s="11"/>
      <c r="C176" s="42"/>
      <c r="D176" s="65"/>
      <c r="E176" s="47"/>
      <c r="F176" s="47"/>
      <c r="G176" s="66"/>
      <c r="H176" s="68"/>
      <c r="I176" s="68"/>
      <c r="J176" s="67"/>
      <c r="K176" s="203" t="s">
        <v>27</v>
      </c>
      <c r="L176" s="204">
        <v>178.28</v>
      </c>
      <c r="M176" s="20"/>
      <c r="N176" s="3"/>
      <c r="O176" s="20"/>
      <c r="P176" s="20"/>
      <c r="Q176" s="20"/>
      <c r="R176" s="6"/>
      <c r="S176" s="2"/>
      <c r="T176" s="2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</row>
    <row r="177" spans="1:70" ht="15">
      <c r="A177" s="31"/>
      <c r="B177" s="11"/>
      <c r="C177" s="42"/>
      <c r="D177" s="65"/>
      <c r="E177" s="47"/>
      <c r="F177" s="47"/>
      <c r="G177" s="66"/>
      <c r="H177" s="68"/>
      <c r="I177" s="68"/>
      <c r="J177" s="67"/>
      <c r="K177" s="203" t="s">
        <v>13</v>
      </c>
      <c r="L177" s="206">
        <v>1915.65</v>
      </c>
      <c r="M177" s="20"/>
      <c r="N177" s="3"/>
      <c r="O177" s="20"/>
      <c r="P177" s="20"/>
      <c r="Q177" s="20"/>
      <c r="R177" s="6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</row>
    <row r="178" spans="1:18" ht="15">
      <c r="A178" s="31"/>
      <c r="B178" s="11"/>
      <c r="C178" s="42"/>
      <c r="D178" s="65"/>
      <c r="E178" s="47"/>
      <c r="F178" s="47"/>
      <c r="G178" s="66"/>
      <c r="H178" s="68"/>
      <c r="I178" s="68"/>
      <c r="J178" s="67"/>
      <c r="K178" s="203" t="s">
        <v>17</v>
      </c>
      <c r="L178" s="204">
        <v>965.3</v>
      </c>
      <c r="M178" s="20"/>
      <c r="N178" s="3"/>
      <c r="O178" s="113"/>
      <c r="P178" s="113"/>
      <c r="Q178" s="113"/>
      <c r="R178" s="6"/>
    </row>
    <row r="179" spans="1:34" s="1" customFormat="1" ht="15">
      <c r="A179" s="31"/>
      <c r="B179" s="11"/>
      <c r="C179" s="42"/>
      <c r="D179" s="65"/>
      <c r="E179" s="211" t="s">
        <v>42</v>
      </c>
      <c r="F179" s="212">
        <v>2208</v>
      </c>
      <c r="G179" s="66"/>
      <c r="H179" s="68"/>
      <c r="I179" s="68"/>
      <c r="J179" s="67"/>
      <c r="K179" s="46"/>
      <c r="L179" s="43"/>
      <c r="M179" s="20"/>
      <c r="N179" s="3"/>
      <c r="O179" s="20"/>
      <c r="P179" s="20"/>
      <c r="Q179" s="20"/>
      <c r="R179" s="6"/>
      <c r="S179" s="4"/>
      <c r="T179" s="4"/>
      <c r="U179" s="4"/>
      <c r="V179" s="4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</row>
    <row r="180" spans="1:70" ht="15">
      <c r="A180" s="31"/>
      <c r="B180" s="11"/>
      <c r="C180" s="42"/>
      <c r="D180" s="65"/>
      <c r="E180" s="44" t="s">
        <v>18</v>
      </c>
      <c r="F180" s="45">
        <v>8548</v>
      </c>
      <c r="G180" s="66"/>
      <c r="H180" s="68"/>
      <c r="I180" s="68"/>
      <c r="J180" s="67"/>
      <c r="K180" s="46"/>
      <c r="L180" s="43"/>
      <c r="M180" s="20"/>
      <c r="N180" s="3"/>
      <c r="O180" s="113"/>
      <c r="P180" s="113"/>
      <c r="Q180" s="113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</row>
    <row r="181" spans="1:17" ht="15">
      <c r="A181" s="31"/>
      <c r="B181" s="15" t="s">
        <v>131</v>
      </c>
      <c r="C181" s="14">
        <f>SUM(C164:C180)</f>
        <v>16890</v>
      </c>
      <c r="D181" s="7"/>
      <c r="E181" s="15" t="s">
        <v>131</v>
      </c>
      <c r="F181" s="14">
        <f>SUM(F164:F180)</f>
        <v>10756</v>
      </c>
      <c r="G181" s="10"/>
      <c r="H181" s="15" t="s">
        <v>131</v>
      </c>
      <c r="I181" s="14">
        <f>SUM(I164:I180)</f>
        <v>571</v>
      </c>
      <c r="J181" s="10"/>
      <c r="K181" s="15" t="s">
        <v>131</v>
      </c>
      <c r="L181" s="14">
        <f>SUM(L164:L180)</f>
        <v>12363.779999999999</v>
      </c>
      <c r="M181" s="20"/>
      <c r="N181" s="3"/>
      <c r="O181" s="121"/>
      <c r="P181" s="121"/>
      <c r="Q181" s="121"/>
    </row>
    <row r="182" spans="1:14" ht="15">
      <c r="A182" s="31"/>
      <c r="B182" s="37"/>
      <c r="C182" s="37"/>
      <c r="D182" s="38"/>
      <c r="E182" s="39"/>
      <c r="F182" s="39"/>
      <c r="G182" s="34"/>
      <c r="H182" s="52"/>
      <c r="I182" s="52"/>
      <c r="J182" s="54"/>
      <c r="K182" s="35"/>
      <c r="L182" s="36"/>
      <c r="M182" s="20"/>
      <c r="N182" s="3"/>
    </row>
    <row r="183" spans="1:14" ht="15">
      <c r="A183" s="155">
        <v>43298</v>
      </c>
      <c r="B183" s="11" t="s">
        <v>95</v>
      </c>
      <c r="C183" s="42">
        <v>18395</v>
      </c>
      <c r="D183" s="65"/>
      <c r="E183" s="47"/>
      <c r="F183" s="47"/>
      <c r="G183" s="66"/>
      <c r="H183" s="46" t="s">
        <v>117</v>
      </c>
      <c r="I183" s="43">
        <v>4697</v>
      </c>
      <c r="J183" s="67"/>
      <c r="K183" s="128" t="s">
        <v>108</v>
      </c>
      <c r="L183" s="129">
        <v>1087.47</v>
      </c>
      <c r="M183" s="20"/>
      <c r="N183" s="3"/>
    </row>
    <row r="184" spans="1:14" ht="15">
      <c r="A184" s="31" t="s">
        <v>165</v>
      </c>
      <c r="B184" s="51"/>
      <c r="C184" s="51"/>
      <c r="D184" s="65"/>
      <c r="E184" s="47"/>
      <c r="F184" s="47"/>
      <c r="G184" s="66"/>
      <c r="H184" s="46" t="s">
        <v>118</v>
      </c>
      <c r="I184" s="43">
        <v>2867</v>
      </c>
      <c r="J184" s="68"/>
      <c r="K184" s="128" t="s">
        <v>95</v>
      </c>
      <c r="L184" s="129">
        <v>2560</v>
      </c>
      <c r="M184" s="20"/>
      <c r="N184" s="3"/>
    </row>
    <row r="185" spans="1:14" ht="15">
      <c r="A185" s="31"/>
      <c r="B185" s="11"/>
      <c r="C185" s="42"/>
      <c r="D185" s="65"/>
      <c r="E185" s="47"/>
      <c r="F185" s="47"/>
      <c r="G185" s="66"/>
      <c r="H185" s="46"/>
      <c r="I185" s="43"/>
      <c r="J185" s="68"/>
      <c r="K185" s="128" t="s">
        <v>101</v>
      </c>
      <c r="L185" s="129">
        <v>3611.57</v>
      </c>
      <c r="M185" s="20"/>
      <c r="N185" s="3"/>
    </row>
    <row r="186" spans="1:17" ht="15">
      <c r="A186" s="31"/>
      <c r="B186" s="11" t="s">
        <v>96</v>
      </c>
      <c r="C186" s="42">
        <v>25626</v>
      </c>
      <c r="D186" s="65"/>
      <c r="E186" s="47"/>
      <c r="F186" s="47"/>
      <c r="G186" s="66"/>
      <c r="H186" s="46"/>
      <c r="I186" s="43"/>
      <c r="J186" s="68"/>
      <c r="K186" s="156" t="s">
        <v>96</v>
      </c>
      <c r="L186" s="157">
        <v>486.45</v>
      </c>
      <c r="M186" s="20"/>
      <c r="N186" s="3"/>
      <c r="O186" s="121"/>
      <c r="P186" s="121"/>
      <c r="Q186" s="121"/>
    </row>
    <row r="187" spans="1:19" ht="14.25">
      <c r="A187" s="31"/>
      <c r="B187" s="11"/>
      <c r="C187" s="42"/>
      <c r="D187" s="65"/>
      <c r="E187" s="47"/>
      <c r="F187" s="47"/>
      <c r="G187" s="66"/>
      <c r="H187" s="46"/>
      <c r="I187" s="43"/>
      <c r="J187" s="68"/>
      <c r="K187" s="156" t="s">
        <v>104</v>
      </c>
      <c r="L187" s="157">
        <v>420.07</v>
      </c>
      <c r="M187" s="20"/>
      <c r="O187" s="121"/>
      <c r="P187" s="121"/>
      <c r="Q187" s="121"/>
      <c r="S187" s="18"/>
    </row>
    <row r="188" spans="1:13" ht="14.25">
      <c r="A188" s="31"/>
      <c r="B188" s="11"/>
      <c r="C188" s="42"/>
      <c r="D188" s="65"/>
      <c r="E188" s="47"/>
      <c r="F188" s="47"/>
      <c r="G188" s="66"/>
      <c r="H188" s="46"/>
      <c r="I188" s="43"/>
      <c r="J188" s="68"/>
      <c r="K188" s="156" t="s">
        <v>105</v>
      </c>
      <c r="L188" s="157">
        <v>745.86</v>
      </c>
      <c r="M188" s="20"/>
    </row>
    <row r="189" spans="1:13" ht="14.25">
      <c r="A189" s="31"/>
      <c r="B189" s="11"/>
      <c r="C189" s="42"/>
      <c r="D189" s="65"/>
      <c r="E189" s="47"/>
      <c r="F189" s="47"/>
      <c r="G189" s="66"/>
      <c r="H189" s="46"/>
      <c r="I189" s="43"/>
      <c r="J189" s="68"/>
      <c r="K189" s="156" t="s">
        <v>125</v>
      </c>
      <c r="L189" s="157">
        <v>653.36</v>
      </c>
      <c r="M189" s="20"/>
    </row>
    <row r="190" spans="1:13" ht="14.25">
      <c r="A190" s="31"/>
      <c r="B190" s="11"/>
      <c r="C190" s="42"/>
      <c r="D190" s="65"/>
      <c r="E190" s="47"/>
      <c r="F190" s="47"/>
      <c r="G190" s="66"/>
      <c r="H190" s="46"/>
      <c r="I190" s="43"/>
      <c r="J190" s="68"/>
      <c r="K190" s="156" t="s">
        <v>106</v>
      </c>
      <c r="L190" s="157">
        <v>813.35</v>
      </c>
      <c r="M190" s="20"/>
    </row>
    <row r="191" spans="1:13" ht="14.25">
      <c r="A191" s="31"/>
      <c r="B191" s="11"/>
      <c r="C191" s="42"/>
      <c r="D191" s="65"/>
      <c r="E191" s="47"/>
      <c r="F191" s="47"/>
      <c r="G191" s="66"/>
      <c r="H191" s="46"/>
      <c r="I191" s="43"/>
      <c r="J191" s="68"/>
      <c r="K191" s="156" t="s">
        <v>107</v>
      </c>
      <c r="L191" s="158">
        <v>954.89</v>
      </c>
      <c r="M191" s="20"/>
    </row>
    <row r="192" spans="1:13" ht="14.25">
      <c r="A192" s="31"/>
      <c r="B192" s="11"/>
      <c r="C192" s="42"/>
      <c r="D192" s="65"/>
      <c r="E192" s="47"/>
      <c r="F192" s="47"/>
      <c r="G192" s="66"/>
      <c r="H192" s="46"/>
      <c r="I192" s="43"/>
      <c r="J192" s="68"/>
      <c r="K192" s="156" t="s">
        <v>91</v>
      </c>
      <c r="L192" s="157">
        <v>430</v>
      </c>
      <c r="M192" s="20"/>
    </row>
    <row r="193" spans="1:70" ht="34.5" customHeight="1">
      <c r="A193" s="31"/>
      <c r="B193" s="11"/>
      <c r="C193" s="42"/>
      <c r="D193" s="65"/>
      <c r="E193" s="46" t="s">
        <v>110</v>
      </c>
      <c r="F193" s="43">
        <v>16364</v>
      </c>
      <c r="G193" s="66"/>
      <c r="H193" s="46"/>
      <c r="I193" s="43"/>
      <c r="J193" s="68"/>
      <c r="K193" s="46"/>
      <c r="L193" s="43"/>
      <c r="M193" s="20"/>
      <c r="N193" s="134"/>
      <c r="O193" s="20"/>
      <c r="P193" s="20"/>
      <c r="Q193" s="20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</row>
    <row r="194" spans="1:14" ht="15">
      <c r="A194" s="31"/>
      <c r="B194" s="15" t="s">
        <v>131</v>
      </c>
      <c r="C194" s="64">
        <f>SUM(C183:C193)</f>
        <v>44021</v>
      </c>
      <c r="D194" s="65"/>
      <c r="E194" s="44" t="s">
        <v>131</v>
      </c>
      <c r="F194" s="64">
        <f>SUM(F183:F193)</f>
        <v>16364</v>
      </c>
      <c r="G194" s="66"/>
      <c r="H194" s="44" t="s">
        <v>131</v>
      </c>
      <c r="I194" s="64">
        <f>SUM(I183:I193)</f>
        <v>7564</v>
      </c>
      <c r="J194" s="66"/>
      <c r="K194" s="44" t="s">
        <v>131</v>
      </c>
      <c r="L194" s="64">
        <f>SUM(L183:L193)</f>
        <v>11763.02</v>
      </c>
      <c r="M194" s="20"/>
      <c r="N194" s="3"/>
    </row>
    <row r="195" spans="1:14" ht="15">
      <c r="A195" s="31"/>
      <c r="B195" s="37"/>
      <c r="C195" s="37"/>
      <c r="D195" s="38"/>
      <c r="E195" s="39"/>
      <c r="F195" s="39"/>
      <c r="G195" s="34"/>
      <c r="H195" s="52"/>
      <c r="I195" s="52"/>
      <c r="J195" s="54"/>
      <c r="K195" s="35"/>
      <c r="L195" s="36"/>
      <c r="M195" s="20"/>
      <c r="N195" s="3"/>
    </row>
    <row r="196" spans="1:14" ht="15">
      <c r="A196" s="155">
        <v>43299</v>
      </c>
      <c r="B196" s="46" t="s">
        <v>101</v>
      </c>
      <c r="C196" s="42">
        <v>31862</v>
      </c>
      <c r="D196" s="65"/>
      <c r="E196" s="47"/>
      <c r="F196" s="47"/>
      <c r="G196" s="66"/>
      <c r="H196" s="46" t="s">
        <v>101</v>
      </c>
      <c r="I196" s="43">
        <v>2066</v>
      </c>
      <c r="J196" s="67"/>
      <c r="K196" s="51"/>
      <c r="L196" s="51"/>
      <c r="M196" s="20"/>
      <c r="N196" s="3"/>
    </row>
    <row r="197" spans="1:14" ht="22.5">
      <c r="A197" s="31" t="s">
        <v>166</v>
      </c>
      <c r="B197" s="46" t="s">
        <v>155</v>
      </c>
      <c r="C197" s="42">
        <v>1700</v>
      </c>
      <c r="D197" s="65"/>
      <c r="E197" s="47"/>
      <c r="F197" s="47"/>
      <c r="G197" s="66"/>
      <c r="H197" s="46"/>
      <c r="I197" s="43"/>
      <c r="J197" s="67"/>
      <c r="K197" s="51"/>
      <c r="L197" s="51"/>
      <c r="M197" s="20"/>
      <c r="N197" s="3"/>
    </row>
    <row r="198" spans="1:14" ht="15">
      <c r="A198" s="31"/>
      <c r="B198" s="46" t="s">
        <v>102</v>
      </c>
      <c r="C198" s="42">
        <v>1147</v>
      </c>
      <c r="D198" s="65"/>
      <c r="E198" s="47"/>
      <c r="F198" s="47"/>
      <c r="G198" s="66"/>
      <c r="H198" s="68"/>
      <c r="I198" s="68"/>
      <c r="J198" s="67"/>
      <c r="K198" s="51"/>
      <c r="L198" s="51"/>
      <c r="M198" s="20">
        <v>21</v>
      </c>
      <c r="N198" s="3"/>
    </row>
    <row r="199" spans="1:14" ht="15">
      <c r="A199" s="31"/>
      <c r="B199" s="46" t="s">
        <v>91</v>
      </c>
      <c r="C199" s="42">
        <v>7525</v>
      </c>
      <c r="D199" s="65"/>
      <c r="E199" s="47"/>
      <c r="F199" s="47"/>
      <c r="G199" s="66"/>
      <c r="H199" s="68"/>
      <c r="I199" s="68"/>
      <c r="J199" s="67"/>
      <c r="K199" s="51"/>
      <c r="L199" s="51"/>
      <c r="M199" s="20">
        <v>22</v>
      </c>
      <c r="N199" s="3"/>
    </row>
    <row r="200" spans="1:14" ht="15">
      <c r="A200" s="31"/>
      <c r="B200" s="46" t="s">
        <v>156</v>
      </c>
      <c r="C200" s="42">
        <v>649</v>
      </c>
      <c r="D200" s="65"/>
      <c r="E200" s="47"/>
      <c r="F200" s="47"/>
      <c r="G200" s="66"/>
      <c r="H200" s="68"/>
      <c r="I200" s="68"/>
      <c r="J200" s="67"/>
      <c r="K200" s="51"/>
      <c r="L200" s="51"/>
      <c r="M200" s="20"/>
      <c r="N200" s="3"/>
    </row>
    <row r="201" spans="1:14" ht="15">
      <c r="A201" s="31"/>
      <c r="B201" s="46" t="s">
        <v>157</v>
      </c>
      <c r="C201" s="42">
        <v>4229</v>
      </c>
      <c r="D201" s="65"/>
      <c r="E201" s="47"/>
      <c r="F201" s="47"/>
      <c r="G201" s="66"/>
      <c r="H201" s="68"/>
      <c r="I201" s="68"/>
      <c r="J201" s="67"/>
      <c r="K201" s="51"/>
      <c r="L201" s="51"/>
      <c r="M201" s="20"/>
      <c r="N201" s="3"/>
    </row>
    <row r="202" spans="1:14" ht="15">
      <c r="A202" s="31"/>
      <c r="B202" s="46" t="s">
        <v>90</v>
      </c>
      <c r="C202" s="42">
        <v>3335</v>
      </c>
      <c r="D202" s="65"/>
      <c r="E202" s="47"/>
      <c r="F202" s="47"/>
      <c r="G202" s="66"/>
      <c r="H202" s="46" t="s">
        <v>90</v>
      </c>
      <c r="I202" s="43">
        <v>157</v>
      </c>
      <c r="J202" s="67"/>
      <c r="K202" s="51"/>
      <c r="L202" s="51"/>
      <c r="M202" s="20"/>
      <c r="N202" s="3"/>
    </row>
    <row r="203" spans="1:14" ht="15">
      <c r="A203" s="31"/>
      <c r="B203" s="15"/>
      <c r="C203" s="14"/>
      <c r="D203" s="7"/>
      <c r="E203" s="15"/>
      <c r="F203" s="14"/>
      <c r="G203" s="10"/>
      <c r="H203" s="15"/>
      <c r="I203" s="14"/>
      <c r="J203" s="10"/>
      <c r="K203" s="128" t="s">
        <v>1</v>
      </c>
      <c r="L203" s="129">
        <v>401.6</v>
      </c>
      <c r="M203" s="20"/>
      <c r="N203" s="3"/>
    </row>
    <row r="204" spans="1:14" ht="15">
      <c r="A204" s="31"/>
      <c r="B204" s="15"/>
      <c r="C204" s="14"/>
      <c r="D204" s="7"/>
      <c r="E204" s="51"/>
      <c r="F204" s="51"/>
      <c r="G204" s="10"/>
      <c r="H204" s="15"/>
      <c r="I204" s="14"/>
      <c r="J204" s="10"/>
      <c r="K204" s="203" t="s">
        <v>22</v>
      </c>
      <c r="L204" s="206">
        <v>2055.5</v>
      </c>
      <c r="M204" s="20"/>
      <c r="N204" s="3"/>
    </row>
    <row r="205" spans="1:14" ht="15">
      <c r="A205" s="31"/>
      <c r="B205" s="15"/>
      <c r="C205" s="14"/>
      <c r="D205" s="7"/>
      <c r="E205" s="51"/>
      <c r="F205" s="51"/>
      <c r="G205" s="10"/>
      <c r="H205" s="15"/>
      <c r="I205" s="14"/>
      <c r="J205" s="10"/>
      <c r="K205" s="203" t="s">
        <v>77</v>
      </c>
      <c r="L205" s="206">
        <v>4366.21</v>
      </c>
      <c r="M205" s="20"/>
      <c r="N205" s="3"/>
    </row>
    <row r="206" spans="1:14" ht="22.5">
      <c r="A206" s="31"/>
      <c r="B206" s="15"/>
      <c r="C206" s="14"/>
      <c r="D206" s="7"/>
      <c r="E206" s="51"/>
      <c r="F206" s="51"/>
      <c r="G206" s="10"/>
      <c r="H206" s="15"/>
      <c r="I206" s="14"/>
      <c r="J206" s="10"/>
      <c r="K206" s="128" t="s">
        <v>120</v>
      </c>
      <c r="L206" s="130">
        <v>4185.75</v>
      </c>
      <c r="M206" s="20"/>
      <c r="N206" s="3"/>
    </row>
    <row r="207" spans="1:14" ht="15">
      <c r="A207" s="31"/>
      <c r="B207" s="15"/>
      <c r="C207" s="14"/>
      <c r="D207" s="7"/>
      <c r="E207" s="15"/>
      <c r="F207" s="14"/>
      <c r="G207" s="10"/>
      <c r="H207" s="15"/>
      <c r="I207" s="14"/>
      <c r="J207" s="10"/>
      <c r="K207" s="205" t="s">
        <v>54</v>
      </c>
      <c r="L207" s="205">
        <v>5094.84</v>
      </c>
      <c r="M207" s="20"/>
      <c r="N207" s="3"/>
    </row>
    <row r="208" spans="1:14" ht="15">
      <c r="A208" s="31"/>
      <c r="B208" s="15"/>
      <c r="C208" s="14"/>
      <c r="D208" s="7"/>
      <c r="E208" s="15"/>
      <c r="F208" s="14"/>
      <c r="G208" s="10"/>
      <c r="H208" s="15"/>
      <c r="I208" s="14"/>
      <c r="J208" s="10"/>
      <c r="K208" s="203" t="s">
        <v>79</v>
      </c>
      <c r="L208" s="204">
        <v>706</v>
      </c>
      <c r="M208" s="20"/>
      <c r="N208" s="3"/>
    </row>
    <row r="209" spans="1:14" ht="15">
      <c r="A209" s="31"/>
      <c r="B209" s="15"/>
      <c r="C209" s="14"/>
      <c r="D209" s="7"/>
      <c r="E209" s="15"/>
      <c r="F209" s="14"/>
      <c r="G209" s="10"/>
      <c r="H209" s="15"/>
      <c r="I209" s="14"/>
      <c r="J209" s="10"/>
      <c r="K209" s="203" t="s">
        <v>46</v>
      </c>
      <c r="L209" s="204">
        <v>626.46</v>
      </c>
      <c r="M209" s="20"/>
      <c r="N209" s="3"/>
    </row>
    <row r="210" spans="1:14" ht="15">
      <c r="A210" s="31"/>
      <c r="B210" s="15"/>
      <c r="C210" s="14"/>
      <c r="D210" s="7"/>
      <c r="E210" s="15"/>
      <c r="F210" s="14"/>
      <c r="G210" s="10"/>
      <c r="H210" s="15"/>
      <c r="I210" s="14"/>
      <c r="J210" s="10"/>
      <c r="K210" s="203" t="s">
        <v>50</v>
      </c>
      <c r="L210" s="204">
        <v>1708.2</v>
      </c>
      <c r="M210" s="20"/>
      <c r="N210" s="3"/>
    </row>
    <row r="211" spans="1:14" ht="15">
      <c r="A211" s="31"/>
      <c r="B211" s="15"/>
      <c r="C211" s="14"/>
      <c r="D211" s="7"/>
      <c r="E211" s="15"/>
      <c r="F211" s="14"/>
      <c r="G211" s="10"/>
      <c r="H211" s="15"/>
      <c r="I211" s="14"/>
      <c r="J211" s="10"/>
      <c r="K211" s="203" t="s">
        <v>123</v>
      </c>
      <c r="L211" s="204">
        <v>535.82</v>
      </c>
      <c r="M211" s="20"/>
      <c r="N211" s="3"/>
    </row>
    <row r="212" spans="1:14" ht="15">
      <c r="A212" s="31"/>
      <c r="B212" s="15"/>
      <c r="C212" s="14"/>
      <c r="D212" s="7"/>
      <c r="E212" s="15"/>
      <c r="F212" s="14"/>
      <c r="G212" s="10"/>
      <c r="H212" s="15"/>
      <c r="I212" s="14"/>
      <c r="J212" s="10"/>
      <c r="K212" s="207" t="s">
        <v>12</v>
      </c>
      <c r="L212" s="208">
        <v>0</v>
      </c>
      <c r="M212" s="20"/>
      <c r="N212" s="3"/>
    </row>
    <row r="213" spans="1:14" ht="15">
      <c r="A213" s="31"/>
      <c r="B213" s="15"/>
      <c r="C213" s="14"/>
      <c r="D213" s="7"/>
      <c r="E213" s="46" t="s">
        <v>112</v>
      </c>
      <c r="F213" s="43">
        <v>231</v>
      </c>
      <c r="G213" s="10"/>
      <c r="H213" s="15"/>
      <c r="I213" s="14"/>
      <c r="J213" s="10"/>
      <c r="K213" s="46"/>
      <c r="L213" s="43"/>
      <c r="M213" s="20"/>
      <c r="N213" s="3"/>
    </row>
    <row r="214" spans="1:14" ht="15">
      <c r="A214" s="31"/>
      <c r="B214" s="15"/>
      <c r="C214" s="14"/>
      <c r="D214" s="7"/>
      <c r="E214" s="46" t="s">
        <v>3</v>
      </c>
      <c r="F214" s="43">
        <v>771.64</v>
      </c>
      <c r="G214" s="10"/>
      <c r="H214" s="15"/>
      <c r="I214" s="14"/>
      <c r="J214" s="10"/>
      <c r="K214" s="46"/>
      <c r="L214" s="43"/>
      <c r="M214" s="20"/>
      <c r="N214" s="3"/>
    </row>
    <row r="215" spans="1:14" ht="15">
      <c r="A215" s="31"/>
      <c r="B215" s="15"/>
      <c r="C215" s="14"/>
      <c r="D215" s="7"/>
      <c r="E215" s="46" t="s">
        <v>111</v>
      </c>
      <c r="F215" s="43">
        <v>1399</v>
      </c>
      <c r="G215" s="10"/>
      <c r="H215" s="15"/>
      <c r="I215" s="14"/>
      <c r="J215" s="10"/>
      <c r="K215" s="46"/>
      <c r="L215" s="43"/>
      <c r="M215" s="20"/>
      <c r="N215" s="3"/>
    </row>
    <row r="216" spans="1:14" ht="15">
      <c r="A216" s="31"/>
      <c r="B216" s="15" t="s">
        <v>131</v>
      </c>
      <c r="C216" s="14">
        <f>SUM(C196:C215)</f>
        <v>50447</v>
      </c>
      <c r="D216" s="7"/>
      <c r="E216" s="15" t="s">
        <v>131</v>
      </c>
      <c r="F216" s="14">
        <f>SUM(F196:F215)</f>
        <v>2401.64</v>
      </c>
      <c r="G216" s="10"/>
      <c r="H216" s="15" t="s">
        <v>131</v>
      </c>
      <c r="I216" s="14">
        <f>SUM(I196:I215)</f>
        <v>2223</v>
      </c>
      <c r="J216" s="10"/>
      <c r="K216" s="44" t="s">
        <v>131</v>
      </c>
      <c r="L216" s="14">
        <f>SUM(L196:L215)</f>
        <v>19680.38</v>
      </c>
      <c r="M216" s="20"/>
      <c r="N216" s="3"/>
    </row>
    <row r="217" spans="1:14" ht="14.25">
      <c r="A217" s="31"/>
      <c r="B217" s="37"/>
      <c r="C217" s="37"/>
      <c r="D217" s="38"/>
      <c r="E217" s="39"/>
      <c r="F217" s="39"/>
      <c r="G217" s="34"/>
      <c r="H217" s="35"/>
      <c r="I217" s="36"/>
      <c r="J217" s="54"/>
      <c r="K217" s="54"/>
      <c r="L217" s="54"/>
      <c r="M217" s="16"/>
      <c r="N217" s="1"/>
    </row>
    <row r="218" spans="1:13" ht="14.25">
      <c r="A218" s="155">
        <v>43300</v>
      </c>
      <c r="B218" s="75" t="s">
        <v>92</v>
      </c>
      <c r="C218" s="77">
        <v>0</v>
      </c>
      <c r="D218" s="7"/>
      <c r="E218" s="17"/>
      <c r="F218" s="17"/>
      <c r="G218" s="10"/>
      <c r="H218" s="75" t="s">
        <v>92</v>
      </c>
      <c r="I218" s="80">
        <v>0</v>
      </c>
      <c r="J218" s="19"/>
      <c r="K218" s="203" t="s">
        <v>65</v>
      </c>
      <c r="L218" s="205">
        <v>566</v>
      </c>
      <c r="M218" s="9"/>
    </row>
    <row r="219" spans="1:12" ht="14.25">
      <c r="A219" s="31" t="s">
        <v>167</v>
      </c>
      <c r="B219" s="78" t="s">
        <v>93</v>
      </c>
      <c r="C219" s="76">
        <v>0</v>
      </c>
      <c r="D219" s="65"/>
      <c r="E219" s="47"/>
      <c r="F219" s="47"/>
      <c r="G219" s="66"/>
      <c r="H219" s="68"/>
      <c r="I219" s="68"/>
      <c r="J219" s="67"/>
      <c r="K219" s="128" t="s">
        <v>66</v>
      </c>
      <c r="L219" s="130">
        <v>1178.15</v>
      </c>
    </row>
    <row r="220" spans="1:14" ht="14.25">
      <c r="A220" s="31"/>
      <c r="B220" s="46" t="s">
        <v>158</v>
      </c>
      <c r="C220" s="42">
        <v>16881</v>
      </c>
      <c r="D220" s="65"/>
      <c r="E220" s="47"/>
      <c r="F220" s="47"/>
      <c r="G220" s="66"/>
      <c r="H220" s="68"/>
      <c r="I220" s="68"/>
      <c r="J220" s="67"/>
      <c r="K220" s="203" t="s">
        <v>149</v>
      </c>
      <c r="L220" s="205">
        <v>681</v>
      </c>
      <c r="M220" s="16"/>
      <c r="N220" s="1"/>
    </row>
    <row r="221" spans="1:14" ht="14.25">
      <c r="A221" s="31"/>
      <c r="B221" s="46" t="s">
        <v>94</v>
      </c>
      <c r="C221" s="42">
        <v>4973</v>
      </c>
      <c r="D221" s="65"/>
      <c r="E221" s="47"/>
      <c r="F221" s="47"/>
      <c r="G221" s="66"/>
      <c r="H221" s="46" t="s">
        <v>94</v>
      </c>
      <c r="I221" s="43">
        <v>1415</v>
      </c>
      <c r="J221" s="67"/>
      <c r="K221" s="203" t="s">
        <v>127</v>
      </c>
      <c r="L221" s="204">
        <v>6097</v>
      </c>
      <c r="M221" s="16"/>
      <c r="N221" s="1"/>
    </row>
    <row r="222" spans="1:14" ht="14.25">
      <c r="A222" s="31"/>
      <c r="B222" s="42"/>
      <c r="C222" s="42"/>
      <c r="D222" s="65"/>
      <c r="E222" s="47"/>
      <c r="F222" s="47"/>
      <c r="G222" s="66"/>
      <c r="H222" s="46" t="s">
        <v>119</v>
      </c>
      <c r="I222" s="43">
        <v>19</v>
      </c>
      <c r="J222" s="68"/>
      <c r="K222" s="203" t="s">
        <v>38</v>
      </c>
      <c r="L222" s="204">
        <v>338.3</v>
      </c>
      <c r="M222" s="16"/>
      <c r="N222" s="1"/>
    </row>
    <row r="223" spans="1:14" ht="15">
      <c r="A223" s="31"/>
      <c r="B223" s="42"/>
      <c r="C223" s="42"/>
      <c r="D223" s="65"/>
      <c r="E223" s="51"/>
      <c r="F223" s="51"/>
      <c r="G223" s="66"/>
      <c r="H223" s="46"/>
      <c r="I223" s="43"/>
      <c r="J223" s="68"/>
      <c r="K223" s="206" t="s">
        <v>140</v>
      </c>
      <c r="L223" s="206">
        <v>6212.4</v>
      </c>
      <c r="M223" s="20"/>
      <c r="N223" s="3"/>
    </row>
    <row r="224" spans="1:14" ht="15">
      <c r="A224" s="31"/>
      <c r="B224" s="42"/>
      <c r="C224" s="42"/>
      <c r="D224" s="65"/>
      <c r="E224" s="15" t="s">
        <v>36</v>
      </c>
      <c r="F224" s="45">
        <v>1202.62</v>
      </c>
      <c r="G224" s="66"/>
      <c r="H224" s="46"/>
      <c r="I224" s="43"/>
      <c r="J224" s="68"/>
      <c r="K224" s="67"/>
      <c r="L224" s="67"/>
      <c r="M224" s="20"/>
      <c r="N224" s="3"/>
    </row>
    <row r="225" spans="1:14" ht="15">
      <c r="A225" s="31"/>
      <c r="B225" s="44" t="s">
        <v>131</v>
      </c>
      <c r="C225" s="64">
        <f>SUM(C218:C224)</f>
        <v>21854</v>
      </c>
      <c r="D225" s="65"/>
      <c r="E225" s="44" t="s">
        <v>131</v>
      </c>
      <c r="F225" s="64">
        <f>SUM(F218:F224)</f>
        <v>1202.62</v>
      </c>
      <c r="G225" s="66"/>
      <c r="H225" s="44" t="s">
        <v>131</v>
      </c>
      <c r="I225" s="64">
        <f>SUM(I218:I224)</f>
        <v>1434</v>
      </c>
      <c r="J225" s="66"/>
      <c r="K225" s="44" t="s">
        <v>131</v>
      </c>
      <c r="L225" s="64">
        <f>SUM(L218:L224)</f>
        <v>15072.849999999999</v>
      </c>
      <c r="M225" s="9"/>
      <c r="N225" s="2"/>
    </row>
    <row r="226" spans="1:13" ht="14.25">
      <c r="A226" s="31"/>
      <c r="B226" s="40"/>
      <c r="C226" s="40"/>
      <c r="D226" s="38"/>
      <c r="E226" s="41"/>
      <c r="F226" s="40"/>
      <c r="G226" s="34"/>
      <c r="H226" s="41"/>
      <c r="I226" s="40"/>
      <c r="J226" s="34"/>
      <c r="K226" s="41"/>
      <c r="L226" s="40"/>
      <c r="M226" s="9"/>
    </row>
    <row r="227" spans="1:12" ht="14.25">
      <c r="A227" s="155">
        <v>43301</v>
      </c>
      <c r="B227" s="51"/>
      <c r="C227" s="51"/>
      <c r="D227" s="7"/>
      <c r="E227" s="17"/>
      <c r="F227" s="17"/>
      <c r="G227" s="10"/>
      <c r="H227" s="51"/>
      <c r="I227" s="51"/>
      <c r="J227" s="19"/>
      <c r="K227" s="205" t="s">
        <v>33</v>
      </c>
      <c r="L227" s="205">
        <v>5815.49</v>
      </c>
    </row>
    <row r="228" spans="1:12" ht="14.25">
      <c r="A228" s="31" t="s">
        <v>168</v>
      </c>
      <c r="B228" s="51"/>
      <c r="C228" s="51"/>
      <c r="D228" s="7"/>
      <c r="E228" s="17"/>
      <c r="F228" s="17"/>
      <c r="G228" s="10"/>
      <c r="H228" s="51"/>
      <c r="I228" s="51"/>
      <c r="J228" s="51"/>
      <c r="K228" s="203" t="s">
        <v>6</v>
      </c>
      <c r="L228" s="204">
        <v>5414.93</v>
      </c>
    </row>
    <row r="229" spans="1:12" ht="14.25">
      <c r="A229" s="31"/>
      <c r="B229" s="15" t="s">
        <v>7</v>
      </c>
      <c r="C229" s="14">
        <v>5874</v>
      </c>
      <c r="D229" s="7"/>
      <c r="E229" s="17"/>
      <c r="F229" s="17"/>
      <c r="G229" s="10"/>
      <c r="H229" s="19"/>
      <c r="I229" s="19"/>
      <c r="J229" s="19"/>
      <c r="K229" s="203" t="s">
        <v>7</v>
      </c>
      <c r="L229" s="204">
        <v>2274.46</v>
      </c>
    </row>
    <row r="230" spans="1:12" ht="14.25">
      <c r="A230" s="31"/>
      <c r="B230" s="51"/>
      <c r="C230" s="51"/>
      <c r="D230" s="7"/>
      <c r="E230" s="17"/>
      <c r="F230" s="17"/>
      <c r="G230" s="10"/>
      <c r="H230" s="19"/>
      <c r="I230" s="19"/>
      <c r="J230" s="19"/>
      <c r="K230" s="203" t="s">
        <v>11</v>
      </c>
      <c r="L230" s="204">
        <v>399</v>
      </c>
    </row>
    <row r="231" spans="1:12" ht="14.25">
      <c r="A231" s="31"/>
      <c r="B231" s="51"/>
      <c r="C231" s="51"/>
      <c r="D231" s="7"/>
      <c r="E231" s="17"/>
      <c r="F231" s="17"/>
      <c r="G231" s="10"/>
      <c r="H231" s="19"/>
      <c r="I231" s="19"/>
      <c r="J231" s="19"/>
      <c r="K231" s="206" t="s">
        <v>20</v>
      </c>
      <c r="L231" s="206">
        <v>856.25</v>
      </c>
    </row>
    <row r="232" spans="1:12" ht="14.25">
      <c r="A232" s="31"/>
      <c r="B232" s="13"/>
      <c r="C232" s="13"/>
      <c r="D232" s="7"/>
      <c r="E232" s="17"/>
      <c r="F232" s="17"/>
      <c r="G232" s="10"/>
      <c r="H232" s="19"/>
      <c r="I232" s="19"/>
      <c r="J232" s="19"/>
      <c r="K232" s="203" t="s">
        <v>71</v>
      </c>
      <c r="L232" s="204">
        <v>323.8</v>
      </c>
    </row>
    <row r="233" spans="1:12" ht="14.25">
      <c r="A233" s="31"/>
      <c r="B233" s="13"/>
      <c r="C233" s="13"/>
      <c r="D233" s="7"/>
      <c r="E233" s="17"/>
      <c r="F233" s="17"/>
      <c r="G233" s="10"/>
      <c r="H233" s="19"/>
      <c r="I233" s="19"/>
      <c r="J233" s="19"/>
      <c r="K233" s="127" t="s">
        <v>48</v>
      </c>
      <c r="L233" s="127">
        <v>520.22</v>
      </c>
    </row>
    <row r="234" spans="1:12" ht="14.25">
      <c r="A234" s="31"/>
      <c r="B234" s="13"/>
      <c r="C234" s="13"/>
      <c r="D234" s="7"/>
      <c r="E234" s="17"/>
      <c r="F234" s="17"/>
      <c r="G234" s="10"/>
      <c r="H234" s="19"/>
      <c r="I234" s="19"/>
      <c r="J234" s="19"/>
      <c r="K234" s="203" t="s">
        <v>97</v>
      </c>
      <c r="L234" s="204">
        <v>762</v>
      </c>
    </row>
    <row r="235" spans="1:18" ht="14.25">
      <c r="A235" s="31"/>
      <c r="B235" s="15" t="s">
        <v>56</v>
      </c>
      <c r="C235" s="14">
        <v>904</v>
      </c>
      <c r="D235" s="7"/>
      <c r="E235" s="17"/>
      <c r="F235" s="17"/>
      <c r="G235" s="10"/>
      <c r="H235" s="19"/>
      <c r="I235" s="19"/>
      <c r="J235" s="19"/>
      <c r="K235" s="209" t="s">
        <v>56</v>
      </c>
      <c r="L235" s="210">
        <v>350.22</v>
      </c>
      <c r="N235" s="9" t="s">
        <v>205</v>
      </c>
      <c r="O235" s="9"/>
      <c r="P235" s="9"/>
      <c r="Q235" s="9"/>
      <c r="R235" s="6"/>
    </row>
    <row r="236" spans="1:18" ht="14.25">
      <c r="A236" s="31"/>
      <c r="B236" s="11" t="s">
        <v>58</v>
      </c>
      <c r="C236" s="13">
        <v>3685</v>
      </c>
      <c r="D236" s="7"/>
      <c r="E236" s="17"/>
      <c r="F236" s="17"/>
      <c r="G236" s="10"/>
      <c r="H236" s="19"/>
      <c r="I236" s="19"/>
      <c r="J236" s="19"/>
      <c r="K236" s="46"/>
      <c r="L236" s="43"/>
      <c r="N236" s="114" t="s">
        <v>196</v>
      </c>
      <c r="O236" s="114"/>
      <c r="P236" s="9"/>
      <c r="Q236" s="9"/>
      <c r="R236" s="6"/>
    </row>
    <row r="237" spans="1:18" ht="14.25">
      <c r="A237" s="31"/>
      <c r="B237" s="15" t="s">
        <v>59</v>
      </c>
      <c r="C237" s="14">
        <v>811</v>
      </c>
      <c r="D237" s="7"/>
      <c r="E237" s="17"/>
      <c r="F237" s="17"/>
      <c r="G237" s="10"/>
      <c r="H237" s="19"/>
      <c r="I237" s="19"/>
      <c r="J237" s="19"/>
      <c r="K237" s="46"/>
      <c r="L237" s="43"/>
      <c r="N237" s="9" t="s">
        <v>197</v>
      </c>
      <c r="O237" s="9" t="s">
        <v>198</v>
      </c>
      <c r="P237" s="9" t="s">
        <v>199</v>
      </c>
      <c r="Q237" s="9" t="s">
        <v>200</v>
      </c>
      <c r="R237" s="6"/>
    </row>
    <row r="238" spans="1:18" ht="15">
      <c r="A238" s="31"/>
      <c r="B238" s="15" t="s">
        <v>60</v>
      </c>
      <c r="C238" s="14">
        <v>777</v>
      </c>
      <c r="D238" s="7"/>
      <c r="E238" s="17"/>
      <c r="F238" s="17"/>
      <c r="G238" s="10"/>
      <c r="H238" s="19"/>
      <c r="I238" s="19"/>
      <c r="J238" s="19"/>
      <c r="K238" s="46"/>
      <c r="L238" s="43"/>
      <c r="N238" s="115">
        <f>SUM(C229+C235+C237+C238)</f>
        <v>8366</v>
      </c>
      <c r="O238" s="115">
        <f>SUM(F181+F224)</f>
        <v>11958.619999999999</v>
      </c>
      <c r="P238" s="115">
        <f>SUM(I164)</f>
        <v>0</v>
      </c>
      <c r="Q238" s="115">
        <f>SUM(L181+L204+L205+L207+L208+L209+L210+L211+L212+L218+L220+L221+L222+L223+L227+L228+L229+L230+L231+L232+L234+L235)</f>
        <v>57547.66</v>
      </c>
      <c r="R238" s="5"/>
    </row>
    <row r="239" spans="1:17" ht="14.25">
      <c r="A239" s="31"/>
      <c r="B239" s="15" t="s">
        <v>131</v>
      </c>
      <c r="C239" s="14">
        <f>SUM(C227:C238)</f>
        <v>12051</v>
      </c>
      <c r="D239" s="7"/>
      <c r="E239" s="15" t="s">
        <v>131</v>
      </c>
      <c r="F239" s="14">
        <f>SUM(F227:F238)</f>
        <v>0</v>
      </c>
      <c r="G239" s="10"/>
      <c r="H239" s="15" t="s">
        <v>131</v>
      </c>
      <c r="I239" s="14">
        <f>SUM(I227:I238)</f>
        <v>0</v>
      </c>
      <c r="J239" s="10"/>
      <c r="K239" s="15" t="s">
        <v>131</v>
      </c>
      <c r="L239" s="14">
        <f>SUM(L227:L238)</f>
        <v>16716.37</v>
      </c>
      <c r="N239" s="20" t="s">
        <v>202</v>
      </c>
      <c r="O239" s="20"/>
      <c r="P239" s="20"/>
      <c r="Q239" s="20"/>
    </row>
    <row r="240" spans="1:17" ht="14.25">
      <c r="A240" s="31"/>
      <c r="B240" s="40"/>
      <c r="C240" s="40"/>
      <c r="D240" s="38"/>
      <c r="E240" s="41"/>
      <c r="F240" s="40"/>
      <c r="G240" s="34"/>
      <c r="H240" s="41"/>
      <c r="I240" s="40"/>
      <c r="J240" s="34"/>
      <c r="K240" s="41"/>
      <c r="L240" s="40"/>
      <c r="M240" s="9"/>
      <c r="N240" s="113">
        <f>SUM(C181+C194+C216+C225+C236)</f>
        <v>136897</v>
      </c>
      <c r="O240" s="113">
        <f>SUM(F194+F216)</f>
        <v>18765.64</v>
      </c>
      <c r="P240" s="113">
        <f>SUM(I181+I194+I216+I225+I239)</f>
        <v>11792</v>
      </c>
      <c r="Q240" s="113">
        <f>SUM(L194+L203+L206+L219+L233)</f>
        <v>18048.74</v>
      </c>
    </row>
    <row r="241" spans="1:13" ht="14.25">
      <c r="A241" s="155">
        <v>43304</v>
      </c>
      <c r="B241" s="51"/>
      <c r="C241" s="51"/>
      <c r="D241" s="51"/>
      <c r="E241" s="51"/>
      <c r="F241" s="51"/>
      <c r="G241" s="51"/>
      <c r="H241" s="51"/>
      <c r="I241" s="51"/>
      <c r="J241" s="10"/>
      <c r="K241" s="203" t="s">
        <v>43</v>
      </c>
      <c r="L241" s="204">
        <v>2741.29</v>
      </c>
      <c r="M241" s="9"/>
    </row>
    <row r="242" spans="1:13" ht="14.25">
      <c r="A242" s="31" t="s">
        <v>164</v>
      </c>
      <c r="B242" s="15" t="s">
        <v>34</v>
      </c>
      <c r="C242" s="14">
        <v>1414</v>
      </c>
      <c r="D242" s="7"/>
      <c r="E242" s="50"/>
      <c r="F242" s="50"/>
      <c r="G242" s="10"/>
      <c r="H242" s="11"/>
      <c r="I242" s="122"/>
      <c r="J242" s="10"/>
      <c r="K242" s="203" t="s">
        <v>34</v>
      </c>
      <c r="L242" s="204">
        <v>447.51</v>
      </c>
      <c r="M242" s="9"/>
    </row>
    <row r="243" spans="1:13" ht="14.25">
      <c r="A243" s="31"/>
      <c r="B243" s="15" t="s">
        <v>35</v>
      </c>
      <c r="C243" s="14">
        <v>3958</v>
      </c>
      <c r="D243" s="7"/>
      <c r="E243" s="50"/>
      <c r="F243" s="50"/>
      <c r="G243" s="10"/>
      <c r="H243" s="11"/>
      <c r="I243" s="122"/>
      <c r="J243" s="10"/>
      <c r="K243" s="205" t="s">
        <v>35</v>
      </c>
      <c r="L243" s="205">
        <v>2339.75</v>
      </c>
      <c r="M243" s="9"/>
    </row>
    <row r="244" spans="1:13" ht="14.25">
      <c r="A244" s="31"/>
      <c r="B244" s="51"/>
      <c r="C244" s="51"/>
      <c r="D244" s="7"/>
      <c r="E244" s="50"/>
      <c r="F244" s="50"/>
      <c r="G244" s="10"/>
      <c r="H244" s="11"/>
      <c r="I244" s="122"/>
      <c r="J244" s="10"/>
      <c r="K244" s="203" t="s">
        <v>2</v>
      </c>
      <c r="L244" s="204">
        <v>3602.59</v>
      </c>
      <c r="M244" s="9"/>
    </row>
    <row r="245" spans="1:13" ht="14.25">
      <c r="A245" s="31"/>
      <c r="B245" s="42"/>
      <c r="C245" s="42"/>
      <c r="D245" s="7"/>
      <c r="E245" s="50"/>
      <c r="F245" s="50"/>
      <c r="G245" s="10"/>
      <c r="H245" s="11"/>
      <c r="I245" s="122"/>
      <c r="J245" s="10"/>
      <c r="K245" s="203" t="s">
        <v>14</v>
      </c>
      <c r="L245" s="204">
        <v>173.41</v>
      </c>
      <c r="M245" s="9"/>
    </row>
    <row r="246" spans="1:13" ht="14.25">
      <c r="A246" s="31"/>
      <c r="B246" s="42"/>
      <c r="C246" s="42"/>
      <c r="D246" s="7"/>
      <c r="E246" s="51"/>
      <c r="F246" s="51"/>
      <c r="G246" s="10"/>
      <c r="H246" s="11"/>
      <c r="I246" s="122"/>
      <c r="J246" s="10"/>
      <c r="K246" s="203" t="s">
        <v>27</v>
      </c>
      <c r="L246" s="204">
        <v>178.28</v>
      </c>
      <c r="M246" s="9"/>
    </row>
    <row r="247" spans="1:13" ht="14.25">
      <c r="A247" s="31"/>
      <c r="B247" s="42"/>
      <c r="C247" s="42"/>
      <c r="D247" s="7"/>
      <c r="E247" s="51"/>
      <c r="F247" s="51"/>
      <c r="G247" s="10"/>
      <c r="H247" s="11"/>
      <c r="I247" s="122"/>
      <c r="J247" s="10"/>
      <c r="K247" s="203" t="s">
        <v>13</v>
      </c>
      <c r="L247" s="206">
        <v>1915.65</v>
      </c>
      <c r="M247" s="9"/>
    </row>
    <row r="248" spans="1:13" ht="14.25">
      <c r="A248" s="31"/>
      <c r="B248" s="51"/>
      <c r="C248" s="51"/>
      <c r="D248" s="7"/>
      <c r="E248" s="50"/>
      <c r="F248" s="50"/>
      <c r="G248" s="10"/>
      <c r="H248" s="11"/>
      <c r="I248" s="122"/>
      <c r="J248" s="10"/>
      <c r="K248" s="203" t="s">
        <v>17</v>
      </c>
      <c r="L248" s="204">
        <v>965.3</v>
      </c>
      <c r="M248" s="9"/>
    </row>
    <row r="249" spans="1:13" ht="14.25">
      <c r="A249" s="31"/>
      <c r="B249" s="15" t="s">
        <v>28</v>
      </c>
      <c r="C249" s="14">
        <v>2187</v>
      </c>
      <c r="D249" s="7"/>
      <c r="E249" s="50"/>
      <c r="F249" s="50"/>
      <c r="G249" s="10"/>
      <c r="H249" s="11"/>
      <c r="I249" s="122"/>
      <c r="J249" s="10"/>
      <c r="K249" s="209" t="s">
        <v>28</v>
      </c>
      <c r="L249" s="210">
        <v>759</v>
      </c>
      <c r="M249" s="9"/>
    </row>
    <row r="250" spans="1:13" ht="14.25">
      <c r="A250" s="31"/>
      <c r="B250" s="15" t="s">
        <v>31</v>
      </c>
      <c r="C250" s="14">
        <v>2085</v>
      </c>
      <c r="D250" s="7"/>
      <c r="E250" s="50"/>
      <c r="F250" s="50"/>
      <c r="G250" s="10"/>
      <c r="H250" s="11"/>
      <c r="I250" s="122"/>
      <c r="J250" s="10"/>
      <c r="K250" s="209" t="s">
        <v>31</v>
      </c>
      <c r="L250" s="210">
        <v>1472.47</v>
      </c>
      <c r="M250" s="9"/>
    </row>
    <row r="251" spans="1:13" ht="14.25">
      <c r="A251" s="31"/>
      <c r="B251" s="15" t="s">
        <v>32</v>
      </c>
      <c r="C251" s="14">
        <v>594</v>
      </c>
      <c r="D251" s="7"/>
      <c r="E251" s="50"/>
      <c r="F251" s="50"/>
      <c r="G251" s="10"/>
      <c r="H251" s="11"/>
      <c r="I251" s="122"/>
      <c r="J251" s="10"/>
      <c r="K251" s="209" t="s">
        <v>32</v>
      </c>
      <c r="L251" s="210">
        <v>171</v>
      </c>
      <c r="M251" s="9"/>
    </row>
    <row r="252" spans="1:13" ht="14.25">
      <c r="A252" s="31"/>
      <c r="B252" s="11"/>
      <c r="C252" s="13"/>
      <c r="D252" s="7"/>
      <c r="E252" s="211" t="s">
        <v>42</v>
      </c>
      <c r="F252" s="212">
        <v>2208</v>
      </c>
      <c r="G252" s="10"/>
      <c r="H252" s="11"/>
      <c r="I252" s="122"/>
      <c r="J252" s="10"/>
      <c r="K252" s="46"/>
      <c r="L252" s="43"/>
      <c r="M252" s="9"/>
    </row>
    <row r="253" spans="1:13" ht="14.25">
      <c r="A253" s="31"/>
      <c r="B253" s="11"/>
      <c r="C253" s="13"/>
      <c r="D253" s="7"/>
      <c r="E253" s="44" t="s">
        <v>18</v>
      </c>
      <c r="F253" s="45">
        <v>8548</v>
      </c>
      <c r="G253" s="10"/>
      <c r="H253" s="11"/>
      <c r="I253" s="122"/>
      <c r="J253" s="10"/>
      <c r="K253" s="46"/>
      <c r="L253" s="43"/>
      <c r="M253" s="9"/>
    </row>
    <row r="254" spans="1:14" ht="15">
      <c r="A254" s="31"/>
      <c r="B254" s="15" t="s">
        <v>131</v>
      </c>
      <c r="C254" s="14">
        <f>SUM(C241:C253)</f>
        <v>10238</v>
      </c>
      <c r="D254" s="7"/>
      <c r="E254" s="15" t="s">
        <v>131</v>
      </c>
      <c r="F254" s="14">
        <f>SUM(F241:F253)</f>
        <v>10756</v>
      </c>
      <c r="G254" s="10"/>
      <c r="H254" s="15" t="s">
        <v>131</v>
      </c>
      <c r="I254" s="14">
        <f>SUM(I241:I253)</f>
        <v>0</v>
      </c>
      <c r="J254" s="10"/>
      <c r="K254" s="15" t="s">
        <v>131</v>
      </c>
      <c r="L254" s="14">
        <f>SUM(L241:L253)</f>
        <v>14766.249999999998</v>
      </c>
      <c r="M254" s="9"/>
      <c r="N254" s="2"/>
    </row>
    <row r="255" spans="1:13" ht="14.25">
      <c r="A255" s="31"/>
      <c r="B255" s="52"/>
      <c r="C255" s="52"/>
      <c r="D255" s="38"/>
      <c r="E255" s="39"/>
      <c r="F255" s="39"/>
      <c r="G255" s="34"/>
      <c r="H255" s="35"/>
      <c r="I255" s="36"/>
      <c r="J255" s="54"/>
      <c r="K255" s="52"/>
      <c r="L255" s="52"/>
      <c r="M255" s="9"/>
    </row>
    <row r="256" spans="1:13" ht="14.25">
      <c r="A256" s="155">
        <v>43305</v>
      </c>
      <c r="B256" s="51"/>
      <c r="C256" s="51"/>
      <c r="D256" s="51"/>
      <c r="E256" s="51"/>
      <c r="F256" s="51"/>
      <c r="G256" s="51"/>
      <c r="H256" s="51"/>
      <c r="I256" s="51"/>
      <c r="J256" s="67"/>
      <c r="K256" s="128" t="s">
        <v>108</v>
      </c>
      <c r="L256" s="129">
        <v>1087.47</v>
      </c>
      <c r="M256" s="9"/>
    </row>
    <row r="257" spans="1:14" ht="15">
      <c r="A257" s="31" t="s">
        <v>165</v>
      </c>
      <c r="B257" s="51"/>
      <c r="C257" s="51"/>
      <c r="D257" s="51"/>
      <c r="E257" s="51"/>
      <c r="F257" s="51"/>
      <c r="G257" s="51"/>
      <c r="H257" s="51"/>
      <c r="I257" s="51"/>
      <c r="J257" s="67"/>
      <c r="K257" s="128" t="s">
        <v>95</v>
      </c>
      <c r="L257" s="129">
        <v>2560</v>
      </c>
      <c r="M257" s="20"/>
      <c r="N257" s="3"/>
    </row>
    <row r="258" spans="1:14" ht="14.25">
      <c r="A258" s="31"/>
      <c r="B258" s="138"/>
      <c r="C258" s="138"/>
      <c r="D258" s="138"/>
      <c r="E258" s="138"/>
      <c r="F258" s="138"/>
      <c r="G258" s="138"/>
      <c r="H258" s="138"/>
      <c r="I258" s="138"/>
      <c r="J258" s="67"/>
      <c r="K258" s="128" t="s">
        <v>101</v>
      </c>
      <c r="L258" s="129">
        <v>3611.57</v>
      </c>
      <c r="M258" s="16"/>
      <c r="N258" s="1"/>
    </row>
    <row r="259" spans="1:13" ht="22.5">
      <c r="A259" s="31"/>
      <c r="B259" s="11" t="s">
        <v>141</v>
      </c>
      <c r="C259" s="42">
        <v>55825</v>
      </c>
      <c r="D259" s="51"/>
      <c r="E259" s="51"/>
      <c r="F259" s="51"/>
      <c r="G259" s="51"/>
      <c r="H259" s="11" t="s">
        <v>141</v>
      </c>
      <c r="I259" s="43">
        <v>11886</v>
      </c>
      <c r="J259" s="67"/>
      <c r="K259" s="159" t="s">
        <v>62</v>
      </c>
      <c r="L259" s="159">
        <v>2241.11</v>
      </c>
      <c r="M259" s="9"/>
    </row>
    <row r="260" spans="1:13" ht="14.25">
      <c r="A260" s="31"/>
      <c r="B260" s="46" t="s">
        <v>64</v>
      </c>
      <c r="C260" s="42">
        <v>6328</v>
      </c>
      <c r="D260" s="51"/>
      <c r="E260" s="51"/>
      <c r="F260" s="51"/>
      <c r="G260" s="51"/>
      <c r="H260" s="51"/>
      <c r="I260" s="51"/>
      <c r="J260" s="67"/>
      <c r="K260" s="156" t="s">
        <v>64</v>
      </c>
      <c r="L260" s="157">
        <v>983.8</v>
      </c>
      <c r="M260" s="9"/>
    </row>
    <row r="261" spans="1:13" ht="14.25">
      <c r="A261" s="31"/>
      <c r="B261" s="68" t="s">
        <v>147</v>
      </c>
      <c r="C261" s="68">
        <v>1608</v>
      </c>
      <c r="D261" s="51"/>
      <c r="E261" s="51"/>
      <c r="F261" s="51"/>
      <c r="G261" s="51"/>
      <c r="H261" s="51"/>
      <c r="I261" s="51"/>
      <c r="J261" s="67"/>
      <c r="K261" s="156" t="s">
        <v>124</v>
      </c>
      <c r="L261" s="157">
        <v>288.74</v>
      </c>
      <c r="M261" s="9"/>
    </row>
    <row r="262" spans="1:13" ht="14.25">
      <c r="A262" s="31"/>
      <c r="B262" s="46"/>
      <c r="C262" s="42"/>
      <c r="D262" s="65"/>
      <c r="E262" s="46" t="s">
        <v>110</v>
      </c>
      <c r="F262" s="43">
        <v>16364</v>
      </c>
      <c r="G262" s="66"/>
      <c r="H262" s="67"/>
      <c r="I262" s="67"/>
      <c r="J262" s="67"/>
      <c r="K262" s="46"/>
      <c r="L262" s="43"/>
      <c r="M262" s="9"/>
    </row>
    <row r="263" spans="1:14" ht="15">
      <c r="A263" s="31"/>
      <c r="B263" s="15" t="s">
        <v>131</v>
      </c>
      <c r="C263" s="14">
        <f>SUM(C256:C262)</f>
        <v>63761</v>
      </c>
      <c r="D263" s="7"/>
      <c r="E263" s="15" t="s">
        <v>131</v>
      </c>
      <c r="F263" s="14">
        <f>SUM(F256:F262)</f>
        <v>16364</v>
      </c>
      <c r="G263" s="10"/>
      <c r="H263" s="15" t="s">
        <v>131</v>
      </c>
      <c r="I263" s="14">
        <f>SUM(I256:I262)</f>
        <v>11886</v>
      </c>
      <c r="J263" s="10"/>
      <c r="K263" s="15" t="s">
        <v>131</v>
      </c>
      <c r="L263" s="14">
        <f>SUM(L256:L262)</f>
        <v>10772.69</v>
      </c>
      <c r="M263" s="9"/>
      <c r="N263" s="2"/>
    </row>
    <row r="264" spans="1:14" ht="15">
      <c r="A264" s="31"/>
      <c r="B264" s="139"/>
      <c r="C264" s="139"/>
      <c r="D264" s="140"/>
      <c r="E264" s="141"/>
      <c r="F264" s="139"/>
      <c r="G264" s="142"/>
      <c r="H264" s="141"/>
      <c r="I264" s="139"/>
      <c r="J264" s="142"/>
      <c r="K264" s="141"/>
      <c r="L264" s="139"/>
      <c r="M264" s="9"/>
      <c r="N264" s="2"/>
    </row>
    <row r="265" spans="1:14" ht="15">
      <c r="A265" s="155">
        <v>43306</v>
      </c>
      <c r="B265" s="51"/>
      <c r="C265" s="51"/>
      <c r="D265" s="51"/>
      <c r="E265" s="51"/>
      <c r="F265" s="51"/>
      <c r="G265" s="51"/>
      <c r="H265" s="51"/>
      <c r="I265" s="51"/>
      <c r="J265" s="67"/>
      <c r="K265" s="128" t="s">
        <v>1</v>
      </c>
      <c r="L265" s="129">
        <v>401.6</v>
      </c>
      <c r="M265" s="9"/>
      <c r="N265" s="2"/>
    </row>
    <row r="266" spans="1:14" ht="15">
      <c r="A266" s="31" t="s">
        <v>166</v>
      </c>
      <c r="B266" s="51"/>
      <c r="C266" s="51"/>
      <c r="D266" s="51"/>
      <c r="E266" s="51"/>
      <c r="F266" s="51"/>
      <c r="G266" s="51"/>
      <c r="H266" s="51"/>
      <c r="I266" s="51"/>
      <c r="J266" s="67"/>
      <c r="K266" s="203" t="s">
        <v>22</v>
      </c>
      <c r="L266" s="206">
        <v>2055.5</v>
      </c>
      <c r="M266" s="20"/>
      <c r="N266" s="3"/>
    </row>
    <row r="267" spans="1:14" ht="15">
      <c r="A267" s="31"/>
      <c r="B267" s="44" t="s">
        <v>77</v>
      </c>
      <c r="C267" s="64">
        <v>6257</v>
      </c>
      <c r="D267" s="51"/>
      <c r="E267" s="51"/>
      <c r="F267" s="51"/>
      <c r="G267" s="51"/>
      <c r="H267" s="51"/>
      <c r="I267" s="51"/>
      <c r="J267" s="68"/>
      <c r="K267" s="203" t="s">
        <v>77</v>
      </c>
      <c r="L267" s="206">
        <v>4366.21</v>
      </c>
      <c r="M267" s="20"/>
      <c r="N267" s="3"/>
    </row>
    <row r="268" spans="1:14" ht="22.5">
      <c r="A268" s="31"/>
      <c r="B268" s="46" t="s">
        <v>192</v>
      </c>
      <c r="C268" s="42">
        <v>13983</v>
      </c>
      <c r="D268" s="51"/>
      <c r="E268" s="51"/>
      <c r="F268" s="51"/>
      <c r="G268" s="51"/>
      <c r="H268" s="46" t="s">
        <v>120</v>
      </c>
      <c r="I268" s="43">
        <v>2117</v>
      </c>
      <c r="J268" s="68"/>
      <c r="K268" s="128" t="s">
        <v>120</v>
      </c>
      <c r="L268" s="130">
        <v>4185.75</v>
      </c>
      <c r="M268" s="20"/>
      <c r="N268" s="3"/>
    </row>
    <row r="269" spans="1:12" ht="14.25">
      <c r="A269" s="31"/>
      <c r="B269" s="51"/>
      <c r="C269" s="51"/>
      <c r="D269" s="51"/>
      <c r="E269" s="51"/>
      <c r="F269" s="51"/>
      <c r="G269" s="51"/>
      <c r="H269" s="51"/>
      <c r="I269" s="51"/>
      <c r="J269" s="68"/>
      <c r="K269" s="205" t="s">
        <v>54</v>
      </c>
      <c r="L269" s="205">
        <v>5094.84</v>
      </c>
    </row>
    <row r="270" spans="1:14" ht="15">
      <c r="A270" s="31"/>
      <c r="B270" s="44" t="s">
        <v>79</v>
      </c>
      <c r="C270" s="64">
        <v>3101</v>
      </c>
      <c r="D270" s="51"/>
      <c r="E270" s="51"/>
      <c r="F270" s="51"/>
      <c r="G270" s="51"/>
      <c r="H270" s="44" t="s">
        <v>79</v>
      </c>
      <c r="I270" s="45">
        <v>47</v>
      </c>
      <c r="J270" s="68"/>
      <c r="K270" s="203" t="s">
        <v>79</v>
      </c>
      <c r="L270" s="204">
        <v>706</v>
      </c>
      <c r="M270" s="20"/>
      <c r="N270" s="3"/>
    </row>
    <row r="271" spans="1:14" ht="15">
      <c r="A271" s="31"/>
      <c r="B271" s="51"/>
      <c r="C271" s="51"/>
      <c r="D271" s="51"/>
      <c r="E271" s="51"/>
      <c r="F271" s="51"/>
      <c r="G271" s="51"/>
      <c r="H271" s="67"/>
      <c r="I271" s="67"/>
      <c r="J271" s="68"/>
      <c r="K271" s="203" t="s">
        <v>46</v>
      </c>
      <c r="L271" s="204">
        <v>626.46</v>
      </c>
      <c r="M271" s="20"/>
      <c r="N271" s="3"/>
    </row>
    <row r="272" spans="1:14" ht="15">
      <c r="A272" s="31"/>
      <c r="B272" s="51"/>
      <c r="C272" s="51"/>
      <c r="D272" s="51"/>
      <c r="E272" s="51"/>
      <c r="F272" s="51"/>
      <c r="G272" s="51"/>
      <c r="H272" s="51"/>
      <c r="I272" s="51"/>
      <c r="J272" s="68"/>
      <c r="K272" s="203" t="s">
        <v>50</v>
      </c>
      <c r="L272" s="204">
        <v>1708.2</v>
      </c>
      <c r="M272" s="20"/>
      <c r="N272" s="3"/>
    </row>
    <row r="273" spans="1:14" ht="15">
      <c r="A273" s="31"/>
      <c r="B273" s="51"/>
      <c r="C273" s="51"/>
      <c r="D273" s="68"/>
      <c r="E273" s="68"/>
      <c r="F273" s="68"/>
      <c r="G273" s="68"/>
      <c r="H273" s="67"/>
      <c r="I273" s="67"/>
      <c r="J273" s="68"/>
      <c r="K273" s="203" t="s">
        <v>123</v>
      </c>
      <c r="L273" s="204">
        <v>535.82</v>
      </c>
      <c r="M273" s="20"/>
      <c r="N273" s="3"/>
    </row>
    <row r="274" spans="1:14" ht="15">
      <c r="A274" s="31"/>
      <c r="B274" s="51"/>
      <c r="C274" s="51"/>
      <c r="D274" s="51"/>
      <c r="E274" s="51"/>
      <c r="F274" s="68"/>
      <c r="G274" s="68"/>
      <c r="H274" s="46"/>
      <c r="I274" s="43"/>
      <c r="J274" s="68"/>
      <c r="K274" s="207" t="s">
        <v>12</v>
      </c>
      <c r="L274" s="208">
        <v>0</v>
      </c>
      <c r="M274" s="20"/>
      <c r="N274" s="3"/>
    </row>
    <row r="275" spans="1:14" ht="15">
      <c r="A275" s="31"/>
      <c r="B275" s="46" t="s">
        <v>78</v>
      </c>
      <c r="C275" s="42">
        <v>1335</v>
      </c>
      <c r="D275" s="68"/>
      <c r="E275" s="68"/>
      <c r="F275" s="68"/>
      <c r="G275" s="68"/>
      <c r="H275" s="46"/>
      <c r="I275" s="43"/>
      <c r="J275" s="68"/>
      <c r="K275" s="156" t="s">
        <v>78</v>
      </c>
      <c r="L275" s="157">
        <v>380.33</v>
      </c>
      <c r="M275" s="20"/>
      <c r="N275" s="3"/>
    </row>
    <row r="276" spans="1:14" ht="15">
      <c r="A276" s="31"/>
      <c r="B276" s="46" t="s">
        <v>80</v>
      </c>
      <c r="C276" s="42">
        <v>864</v>
      </c>
      <c r="D276" s="68"/>
      <c r="E276" s="68"/>
      <c r="F276" s="68"/>
      <c r="G276" s="68"/>
      <c r="H276" s="46"/>
      <c r="I276" s="43"/>
      <c r="J276" s="68"/>
      <c r="K276" s="156" t="s">
        <v>80</v>
      </c>
      <c r="L276" s="157">
        <v>395</v>
      </c>
      <c r="M276" s="20"/>
      <c r="N276" s="3"/>
    </row>
    <row r="277" spans="1:14" ht="15">
      <c r="A277" s="31"/>
      <c r="B277" s="15" t="s">
        <v>76</v>
      </c>
      <c r="C277" s="14">
        <v>796</v>
      </c>
      <c r="D277" s="68"/>
      <c r="E277" s="68"/>
      <c r="F277" s="68"/>
      <c r="G277" s="68"/>
      <c r="H277" s="46"/>
      <c r="I277" s="43"/>
      <c r="J277" s="68"/>
      <c r="K277" s="209" t="s">
        <v>76</v>
      </c>
      <c r="L277" s="210">
        <v>80</v>
      </c>
      <c r="M277" s="20"/>
      <c r="N277" s="3"/>
    </row>
    <row r="278" spans="1:14" ht="15">
      <c r="A278" s="31"/>
      <c r="B278" s="46" t="s">
        <v>81</v>
      </c>
      <c r="C278" s="42">
        <v>810</v>
      </c>
      <c r="D278" s="68"/>
      <c r="E278" s="68"/>
      <c r="F278" s="51"/>
      <c r="G278" s="51"/>
      <c r="H278" s="51"/>
      <c r="I278" s="51"/>
      <c r="J278" s="51"/>
      <c r="K278" s="51"/>
      <c r="L278" s="51"/>
      <c r="M278" s="20"/>
      <c r="N278" s="3"/>
    </row>
    <row r="279" spans="1:14" ht="15">
      <c r="A279" s="31"/>
      <c r="B279" s="46" t="s">
        <v>23</v>
      </c>
      <c r="C279" s="42">
        <v>3338</v>
      </c>
      <c r="D279" s="68"/>
      <c r="E279" s="68"/>
      <c r="F279" s="68"/>
      <c r="G279" s="68"/>
      <c r="H279" s="46"/>
      <c r="I279" s="43"/>
      <c r="J279" s="68"/>
      <c r="K279" s="51"/>
      <c r="L279" s="51"/>
      <c r="M279" s="20"/>
      <c r="N279" s="3"/>
    </row>
    <row r="280" spans="1:14" ht="15">
      <c r="A280" s="31"/>
      <c r="B280" s="46" t="s">
        <v>5</v>
      </c>
      <c r="C280" s="42">
        <v>529</v>
      </c>
      <c r="D280" s="51"/>
      <c r="E280" s="51"/>
      <c r="F280" s="51"/>
      <c r="G280" s="51"/>
      <c r="H280" s="46" t="s">
        <v>116</v>
      </c>
      <c r="I280" s="43">
        <v>276</v>
      </c>
      <c r="J280" s="68"/>
      <c r="K280" s="51"/>
      <c r="L280" s="51"/>
      <c r="M280" s="20"/>
      <c r="N280" s="3"/>
    </row>
    <row r="281" spans="1:14" ht="15">
      <c r="A281" s="31"/>
      <c r="B281" s="46" t="s">
        <v>9</v>
      </c>
      <c r="C281" s="42">
        <v>954</v>
      </c>
      <c r="D281" s="51"/>
      <c r="E281" s="51"/>
      <c r="F281" s="51"/>
      <c r="G281" s="51"/>
      <c r="H281" s="46" t="s">
        <v>9</v>
      </c>
      <c r="I281" s="43">
        <v>206</v>
      </c>
      <c r="J281" s="68"/>
      <c r="K281" s="46"/>
      <c r="L281" s="43"/>
      <c r="M281" s="20"/>
      <c r="N281" s="3"/>
    </row>
    <row r="282" spans="1:14" ht="22.5">
      <c r="A282" s="31"/>
      <c r="B282" s="46" t="s">
        <v>143</v>
      </c>
      <c r="C282" s="42">
        <v>2475</v>
      </c>
      <c r="D282" s="68"/>
      <c r="E282" s="51"/>
      <c r="F282" s="51"/>
      <c r="G282" s="68"/>
      <c r="H282" s="46"/>
      <c r="I282" s="43"/>
      <c r="J282" s="68"/>
      <c r="K282" s="46"/>
      <c r="L282" s="43"/>
      <c r="M282" s="20"/>
      <c r="N282" s="3"/>
    </row>
    <row r="283" spans="1:14" ht="15">
      <c r="A283" s="31"/>
      <c r="B283" s="46" t="s">
        <v>82</v>
      </c>
      <c r="C283" s="42">
        <v>902</v>
      </c>
      <c r="D283" s="51"/>
      <c r="E283" s="51"/>
      <c r="F283" s="51"/>
      <c r="G283" s="51"/>
      <c r="H283" s="51"/>
      <c r="I283" s="51"/>
      <c r="J283" s="51"/>
      <c r="K283" s="51"/>
      <c r="L283" s="51"/>
      <c r="M283" s="20"/>
      <c r="N283" s="3"/>
    </row>
    <row r="284" spans="1:14" ht="15">
      <c r="A284" s="31"/>
      <c r="B284" s="143"/>
      <c r="C284" s="144"/>
      <c r="D284" s="145"/>
      <c r="E284" s="46" t="s">
        <v>112</v>
      </c>
      <c r="F284" s="43">
        <v>231</v>
      </c>
      <c r="G284" s="145"/>
      <c r="H284" s="145"/>
      <c r="I284" s="145"/>
      <c r="J284" s="145"/>
      <c r="K284" s="145"/>
      <c r="L284" s="145"/>
      <c r="M284" s="20"/>
      <c r="N284" s="3"/>
    </row>
    <row r="285" spans="1:14" ht="15">
      <c r="A285" s="31"/>
      <c r="B285" s="143"/>
      <c r="C285" s="144"/>
      <c r="D285" s="145"/>
      <c r="E285" s="46" t="s">
        <v>3</v>
      </c>
      <c r="F285" s="43">
        <v>771.64</v>
      </c>
      <c r="G285" s="145"/>
      <c r="H285" s="145"/>
      <c r="I285" s="145"/>
      <c r="J285" s="145"/>
      <c r="K285" s="145"/>
      <c r="L285" s="145"/>
      <c r="M285" s="20"/>
      <c r="N285" s="3"/>
    </row>
    <row r="286" spans="1:14" ht="15">
      <c r="A286" s="31"/>
      <c r="B286" s="143"/>
      <c r="C286" s="144"/>
      <c r="D286" s="145"/>
      <c r="E286" s="46" t="s">
        <v>111</v>
      </c>
      <c r="F286" s="43">
        <v>1399</v>
      </c>
      <c r="G286" s="145"/>
      <c r="H286" s="145"/>
      <c r="I286" s="145"/>
      <c r="J286" s="145"/>
      <c r="K286" s="145"/>
      <c r="L286" s="145"/>
      <c r="M286" s="20"/>
      <c r="N286" s="3"/>
    </row>
    <row r="287" spans="1:14" ht="15">
      <c r="A287" s="31"/>
      <c r="B287" s="146" t="s">
        <v>131</v>
      </c>
      <c r="C287" s="147">
        <f>SUM(C265:C286)</f>
        <v>35344</v>
      </c>
      <c r="D287" s="148"/>
      <c r="E287" s="146" t="s">
        <v>131</v>
      </c>
      <c r="F287" s="147">
        <f>SUM(F265:F286)</f>
        <v>2401.64</v>
      </c>
      <c r="G287" s="149"/>
      <c r="H287" s="146" t="s">
        <v>131</v>
      </c>
      <c r="I287" s="147">
        <f>SUM(I265:I286)</f>
        <v>2646</v>
      </c>
      <c r="J287" s="149"/>
      <c r="K287" s="146" t="s">
        <v>131</v>
      </c>
      <c r="L287" s="147">
        <f>SUM(L265:L286)</f>
        <v>20535.710000000003</v>
      </c>
      <c r="M287" s="20"/>
      <c r="N287" s="3"/>
    </row>
    <row r="288" spans="1:14" ht="15">
      <c r="A288" s="31"/>
      <c r="B288" s="37"/>
      <c r="C288" s="37"/>
      <c r="D288" s="38"/>
      <c r="E288" s="39"/>
      <c r="F288" s="39"/>
      <c r="G288" s="34"/>
      <c r="H288" s="35"/>
      <c r="I288" s="36"/>
      <c r="J288" s="54"/>
      <c r="K288" s="52"/>
      <c r="L288" s="52"/>
      <c r="M288" s="20"/>
      <c r="N288" s="3"/>
    </row>
    <row r="289" spans="1:14" ht="15">
      <c r="A289" s="155">
        <v>43307</v>
      </c>
      <c r="B289" s="44" t="s">
        <v>65</v>
      </c>
      <c r="C289" s="64">
        <v>1357</v>
      </c>
      <c r="D289" s="65"/>
      <c r="E289" s="44"/>
      <c r="F289" s="45"/>
      <c r="G289" s="66"/>
      <c r="H289" s="44" t="s">
        <v>65</v>
      </c>
      <c r="I289" s="45">
        <v>34</v>
      </c>
      <c r="J289" s="213"/>
      <c r="K289" s="203" t="s">
        <v>65</v>
      </c>
      <c r="L289" s="205">
        <v>566</v>
      </c>
      <c r="M289" s="20"/>
      <c r="N289" s="3"/>
    </row>
    <row r="290" spans="1:14" ht="15">
      <c r="A290" s="31" t="s">
        <v>254</v>
      </c>
      <c r="B290" s="46" t="s">
        <v>163</v>
      </c>
      <c r="C290" s="42">
        <v>11290</v>
      </c>
      <c r="D290" s="65"/>
      <c r="E290" s="47"/>
      <c r="F290" s="47"/>
      <c r="G290" s="66"/>
      <c r="H290" s="46" t="s">
        <v>66</v>
      </c>
      <c r="I290" s="43">
        <v>745</v>
      </c>
      <c r="J290" s="67"/>
      <c r="K290" s="128" t="s">
        <v>66</v>
      </c>
      <c r="L290" s="130">
        <v>1178.15</v>
      </c>
      <c r="M290" s="20"/>
      <c r="N290" s="3"/>
    </row>
    <row r="291" spans="1:14" ht="15">
      <c r="A291" s="31"/>
      <c r="B291" s="44" t="s">
        <v>149</v>
      </c>
      <c r="C291" s="64">
        <v>2633</v>
      </c>
      <c r="D291" s="65"/>
      <c r="E291" s="47"/>
      <c r="F291" s="47"/>
      <c r="G291" s="66"/>
      <c r="H291" s="44" t="s">
        <v>149</v>
      </c>
      <c r="I291" s="213">
        <v>617</v>
      </c>
      <c r="J291" s="214"/>
      <c r="K291" s="203" t="s">
        <v>149</v>
      </c>
      <c r="L291" s="205">
        <v>681</v>
      </c>
      <c r="M291" s="20"/>
      <c r="N291" s="3"/>
    </row>
    <row r="292" spans="1:14" ht="14.25">
      <c r="A292" s="31"/>
      <c r="B292" s="138"/>
      <c r="C292" s="138"/>
      <c r="D292" s="138"/>
      <c r="E292" s="138"/>
      <c r="F292" s="138"/>
      <c r="G292" s="138"/>
      <c r="H292" s="138"/>
      <c r="I292" s="138"/>
      <c r="J292" s="68"/>
      <c r="K292" s="203" t="s">
        <v>127</v>
      </c>
      <c r="L292" s="204">
        <v>6097</v>
      </c>
      <c r="M292" s="16"/>
      <c r="N292" s="1"/>
    </row>
    <row r="293" spans="1:13" ht="14.25">
      <c r="A293" s="31"/>
      <c r="B293" s="51"/>
      <c r="C293" s="51"/>
      <c r="D293" s="51"/>
      <c r="E293" s="51"/>
      <c r="F293" s="51"/>
      <c r="G293" s="51"/>
      <c r="H293" s="51"/>
      <c r="I293" s="51"/>
      <c r="J293" s="66"/>
      <c r="K293" s="203" t="s">
        <v>38</v>
      </c>
      <c r="L293" s="204">
        <v>338.3</v>
      </c>
      <c r="M293" s="9"/>
    </row>
    <row r="294" spans="1:14" ht="14.25">
      <c r="A294" s="31"/>
      <c r="B294" s="138"/>
      <c r="C294" s="138"/>
      <c r="D294" s="138"/>
      <c r="E294" s="138"/>
      <c r="F294" s="138"/>
      <c r="G294" s="138"/>
      <c r="H294" s="138"/>
      <c r="I294" s="138"/>
      <c r="J294" s="66"/>
      <c r="K294" s="206" t="s">
        <v>140</v>
      </c>
      <c r="L294" s="206">
        <v>6212.4</v>
      </c>
      <c r="M294" s="16"/>
      <c r="N294" s="1"/>
    </row>
    <row r="295" spans="1:14" ht="14.25">
      <c r="A295" s="31"/>
      <c r="B295" s="138"/>
      <c r="C295" s="138"/>
      <c r="D295" s="138"/>
      <c r="E295" s="15" t="s">
        <v>36</v>
      </c>
      <c r="F295" s="45">
        <v>1202.62</v>
      </c>
      <c r="G295" s="138"/>
      <c r="H295" s="138"/>
      <c r="I295" s="138"/>
      <c r="J295" s="66"/>
      <c r="K295" s="67"/>
      <c r="L295" s="67"/>
      <c r="M295" s="16"/>
      <c r="N295" s="1"/>
    </row>
    <row r="296" spans="1:13" ht="14.25">
      <c r="A296" s="31"/>
      <c r="B296" s="15" t="s">
        <v>131</v>
      </c>
      <c r="C296" s="14">
        <f>SUM(C289:C295)</f>
        <v>15280</v>
      </c>
      <c r="D296" s="7"/>
      <c r="E296" s="15" t="s">
        <v>131</v>
      </c>
      <c r="F296" s="14">
        <f>SUM(F289:F295)</f>
        <v>1202.62</v>
      </c>
      <c r="G296" s="10"/>
      <c r="H296" s="15" t="s">
        <v>131</v>
      </c>
      <c r="I296" s="14">
        <f>SUM(I289:I295)</f>
        <v>1396</v>
      </c>
      <c r="J296" s="10"/>
      <c r="K296" s="15" t="s">
        <v>131</v>
      </c>
      <c r="L296" s="14">
        <f>SUM(L289:L295)</f>
        <v>15072.849999999999</v>
      </c>
      <c r="M296" s="9"/>
    </row>
    <row r="297" spans="1:13" ht="14.25">
      <c r="A297" s="31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9"/>
    </row>
    <row r="298" spans="1:12" ht="14.25">
      <c r="A298" s="155">
        <v>43308</v>
      </c>
      <c r="B298" s="13"/>
      <c r="C298" s="13"/>
      <c r="D298" s="7"/>
      <c r="E298" s="17"/>
      <c r="F298" s="17"/>
      <c r="G298" s="10"/>
      <c r="H298" s="51"/>
      <c r="I298" s="51"/>
      <c r="J298" s="68"/>
      <c r="K298" s="205" t="s">
        <v>33</v>
      </c>
      <c r="L298" s="205">
        <v>5815.49</v>
      </c>
    </row>
    <row r="299" spans="1:13" ht="14.25">
      <c r="A299" s="31" t="s">
        <v>168</v>
      </c>
      <c r="B299" s="15" t="s">
        <v>6</v>
      </c>
      <c r="C299" s="14">
        <v>19367</v>
      </c>
      <c r="D299" s="13"/>
      <c r="E299" s="50"/>
      <c r="F299" s="50"/>
      <c r="G299" s="10"/>
      <c r="H299" s="15" t="s">
        <v>6</v>
      </c>
      <c r="I299" s="215">
        <v>5257</v>
      </c>
      <c r="J299" s="216"/>
      <c r="K299" s="203" t="s">
        <v>6</v>
      </c>
      <c r="L299" s="204">
        <v>5414.93</v>
      </c>
      <c r="M299" s="9">
        <v>22</v>
      </c>
    </row>
    <row r="300" spans="1:13" ht="14.25">
      <c r="A300" s="31"/>
      <c r="B300" s="13"/>
      <c r="C300" s="13"/>
      <c r="D300" s="7"/>
      <c r="E300" s="17"/>
      <c r="F300" s="17"/>
      <c r="G300" s="10"/>
      <c r="H300" s="51"/>
      <c r="I300" s="51"/>
      <c r="J300" s="67"/>
      <c r="K300" s="203" t="s">
        <v>7</v>
      </c>
      <c r="L300" s="204">
        <v>2274.46</v>
      </c>
      <c r="M300" s="9"/>
    </row>
    <row r="301" spans="1:12" ht="14.25">
      <c r="A301" s="31"/>
      <c r="B301" s="13"/>
      <c r="C301" s="13"/>
      <c r="D301" s="7"/>
      <c r="E301" s="17"/>
      <c r="F301" s="17"/>
      <c r="G301" s="10"/>
      <c r="H301" s="51"/>
      <c r="I301" s="51"/>
      <c r="J301" s="67"/>
      <c r="K301" s="203" t="s">
        <v>11</v>
      </c>
      <c r="L301" s="204">
        <v>399</v>
      </c>
    </row>
    <row r="302" spans="1:12" ht="14.25">
      <c r="A302" s="31"/>
      <c r="B302" s="13"/>
      <c r="C302" s="13"/>
      <c r="D302" s="7"/>
      <c r="E302" s="17"/>
      <c r="F302" s="17"/>
      <c r="G302" s="10"/>
      <c r="H302" s="51"/>
      <c r="I302" s="51"/>
      <c r="J302" s="67"/>
      <c r="K302" s="206" t="s">
        <v>20</v>
      </c>
      <c r="L302" s="206">
        <v>856.25</v>
      </c>
    </row>
    <row r="303" spans="1:12" ht="14.25">
      <c r="A303" s="31"/>
      <c r="B303" s="13"/>
      <c r="C303" s="13"/>
      <c r="D303" s="7"/>
      <c r="E303" s="17"/>
      <c r="F303" s="17"/>
      <c r="G303" s="10"/>
      <c r="H303" s="51"/>
      <c r="I303" s="51"/>
      <c r="J303" s="68"/>
      <c r="K303" s="203" t="s">
        <v>71</v>
      </c>
      <c r="L303" s="204">
        <v>323.8</v>
      </c>
    </row>
    <row r="304" spans="1:12" ht="14.25">
      <c r="A304" s="31"/>
      <c r="B304" s="13"/>
      <c r="C304" s="13"/>
      <c r="D304" s="7"/>
      <c r="E304" s="17"/>
      <c r="F304" s="17"/>
      <c r="G304" s="10"/>
      <c r="H304" s="51"/>
      <c r="I304" s="51"/>
      <c r="J304" s="67"/>
      <c r="K304" s="127" t="s">
        <v>48</v>
      </c>
      <c r="L304" s="127">
        <v>520.22</v>
      </c>
    </row>
    <row r="305" spans="1:14" ht="14.25">
      <c r="A305" s="31"/>
      <c r="B305" s="13"/>
      <c r="C305" s="13"/>
      <c r="D305" s="7"/>
      <c r="E305" s="17"/>
      <c r="F305" s="17"/>
      <c r="G305" s="10"/>
      <c r="H305" s="138"/>
      <c r="I305" s="138"/>
      <c r="J305" s="68"/>
      <c r="K305" s="203" t="s">
        <v>97</v>
      </c>
      <c r="L305" s="204">
        <v>762</v>
      </c>
      <c r="M305" s="16"/>
      <c r="N305" s="1"/>
    </row>
    <row r="306" spans="1:13" ht="14.25">
      <c r="A306" s="31"/>
      <c r="B306" s="15" t="s">
        <v>131</v>
      </c>
      <c r="C306" s="14">
        <f>SUM(C298:C305)</f>
        <v>19367</v>
      </c>
      <c r="D306" s="7"/>
      <c r="E306" s="15" t="s">
        <v>131</v>
      </c>
      <c r="F306" s="14">
        <f>SUM(F298:F305)</f>
        <v>0</v>
      </c>
      <c r="G306" s="10"/>
      <c r="H306" s="44" t="s">
        <v>131</v>
      </c>
      <c r="I306" s="14">
        <f>SUM(I298:I305)</f>
        <v>5257</v>
      </c>
      <c r="J306" s="66"/>
      <c r="K306" s="44" t="s">
        <v>131</v>
      </c>
      <c r="L306" s="14">
        <f>SUM(L298:L305)</f>
        <v>16366.15</v>
      </c>
      <c r="M306" s="9"/>
    </row>
    <row r="307" spans="1:13" ht="14.25">
      <c r="A307" s="31"/>
      <c r="B307" s="40"/>
      <c r="C307" s="40"/>
      <c r="D307" s="38"/>
      <c r="E307" s="41"/>
      <c r="F307" s="40"/>
      <c r="G307" s="34"/>
      <c r="H307" s="41"/>
      <c r="I307" s="40"/>
      <c r="J307" s="34"/>
      <c r="K307" s="41"/>
      <c r="L307" s="40"/>
      <c r="M307" s="9"/>
    </row>
    <row r="308" spans="1:13" ht="14.25">
      <c r="A308" s="155">
        <v>43311</v>
      </c>
      <c r="B308" s="51"/>
      <c r="C308" s="51"/>
      <c r="D308" s="51"/>
      <c r="E308" s="132"/>
      <c r="F308" s="133"/>
      <c r="G308" s="51"/>
      <c r="H308" s="51"/>
      <c r="I308" s="51"/>
      <c r="J308" s="19"/>
      <c r="K308" s="203" t="s">
        <v>43</v>
      </c>
      <c r="L308" s="204">
        <v>2741.29</v>
      </c>
      <c r="M308" s="9">
        <v>29</v>
      </c>
    </row>
    <row r="309" spans="1:13" ht="14.25">
      <c r="A309" s="31" t="s">
        <v>164</v>
      </c>
      <c r="B309" s="51"/>
      <c r="C309" s="51"/>
      <c r="D309" s="51"/>
      <c r="E309" s="46"/>
      <c r="F309" s="43"/>
      <c r="G309" s="51"/>
      <c r="H309" s="51"/>
      <c r="I309" s="51"/>
      <c r="J309" s="19"/>
      <c r="K309" s="203" t="s">
        <v>34</v>
      </c>
      <c r="L309" s="204">
        <v>447.51</v>
      </c>
      <c r="M309" s="9">
        <v>29</v>
      </c>
    </row>
    <row r="310" spans="1:13" ht="14.25">
      <c r="A310" s="31"/>
      <c r="B310" s="51"/>
      <c r="C310" s="51"/>
      <c r="D310" s="51"/>
      <c r="E310" s="51"/>
      <c r="F310" s="51"/>
      <c r="G310" s="51"/>
      <c r="H310" s="51"/>
      <c r="I310" s="51"/>
      <c r="J310" s="51"/>
      <c r="K310" s="205" t="s">
        <v>35</v>
      </c>
      <c r="L310" s="205">
        <v>2339.75</v>
      </c>
      <c r="M310" s="9">
        <v>29</v>
      </c>
    </row>
    <row r="311" spans="1:13" ht="14.25">
      <c r="A311" s="31"/>
      <c r="B311" s="51"/>
      <c r="C311" s="51"/>
      <c r="D311" s="51"/>
      <c r="E311" s="51"/>
      <c r="F311" s="51"/>
      <c r="G311" s="51"/>
      <c r="H311" s="51"/>
      <c r="I311" s="51"/>
      <c r="J311" s="51"/>
      <c r="K311" s="203" t="s">
        <v>2</v>
      </c>
      <c r="L311" s="204">
        <v>3602.59</v>
      </c>
      <c r="M311" s="9"/>
    </row>
    <row r="312" spans="1:13" ht="14.25">
      <c r="A312" s="31"/>
      <c r="B312" s="51"/>
      <c r="C312" s="51"/>
      <c r="D312" s="51"/>
      <c r="E312" s="51"/>
      <c r="F312" s="51"/>
      <c r="G312" s="51"/>
      <c r="H312" s="51"/>
      <c r="I312" s="51"/>
      <c r="J312" s="51"/>
      <c r="K312" s="203" t="s">
        <v>14</v>
      </c>
      <c r="L312" s="204">
        <v>173.41</v>
      </c>
      <c r="M312" s="9"/>
    </row>
    <row r="313" spans="1:13" ht="14.25">
      <c r="A313" s="31"/>
      <c r="B313" s="51"/>
      <c r="C313" s="51"/>
      <c r="D313" s="51"/>
      <c r="E313" s="51"/>
      <c r="F313" s="51"/>
      <c r="G313" s="51"/>
      <c r="H313" s="51"/>
      <c r="I313" s="51"/>
      <c r="J313" s="51"/>
      <c r="K313" s="203" t="s">
        <v>27</v>
      </c>
      <c r="L313" s="204">
        <v>178.28</v>
      </c>
      <c r="M313" s="9"/>
    </row>
    <row r="314" spans="1:13" ht="14.25">
      <c r="A314" s="31"/>
      <c r="B314" s="51"/>
      <c r="C314" s="51"/>
      <c r="D314" s="51"/>
      <c r="E314" s="51"/>
      <c r="F314" s="51"/>
      <c r="G314" s="51"/>
      <c r="H314" s="51"/>
      <c r="I314" s="51"/>
      <c r="J314" s="51"/>
      <c r="K314" s="203" t="s">
        <v>13</v>
      </c>
      <c r="L314" s="206">
        <v>1915.65</v>
      </c>
      <c r="M314" s="9"/>
    </row>
    <row r="315" spans="1:13" ht="14.25">
      <c r="A315" s="31"/>
      <c r="B315" s="44" t="s">
        <v>17</v>
      </c>
      <c r="C315" s="64">
        <v>4739</v>
      </c>
      <c r="D315" s="7"/>
      <c r="E315" s="17"/>
      <c r="F315" s="17"/>
      <c r="G315" s="10"/>
      <c r="H315" s="44" t="s">
        <v>17</v>
      </c>
      <c r="I315" s="45">
        <v>12</v>
      </c>
      <c r="J315" s="51"/>
      <c r="K315" s="203" t="s">
        <v>17</v>
      </c>
      <c r="L315" s="204">
        <v>965.3</v>
      </c>
      <c r="M315" s="9"/>
    </row>
    <row r="316" spans="1:13" ht="14.25">
      <c r="A316" s="31"/>
      <c r="B316" s="44" t="s">
        <v>57</v>
      </c>
      <c r="C316" s="64">
        <v>2692</v>
      </c>
      <c r="D316" s="51"/>
      <c r="E316" s="51"/>
      <c r="F316" s="51"/>
      <c r="G316" s="51"/>
      <c r="H316" s="44" t="s">
        <v>57</v>
      </c>
      <c r="I316" s="45">
        <v>1</v>
      </c>
      <c r="J316" s="51"/>
      <c r="K316" s="209" t="s">
        <v>57</v>
      </c>
      <c r="L316" s="217">
        <v>461</v>
      </c>
      <c r="M316" s="9"/>
    </row>
    <row r="317" spans="1:13" ht="14.25">
      <c r="A317" s="31"/>
      <c r="B317" s="44"/>
      <c r="C317" s="64"/>
      <c r="D317" s="51"/>
      <c r="E317" s="51"/>
      <c r="F317" s="51"/>
      <c r="G317" s="51"/>
      <c r="H317" s="46"/>
      <c r="I317" s="43"/>
      <c r="J317" s="51"/>
      <c r="K317" s="217" t="s">
        <v>161</v>
      </c>
      <c r="L317" s="217">
        <v>911.2</v>
      </c>
      <c r="M317" s="9"/>
    </row>
    <row r="318" spans="1:13" ht="14.25">
      <c r="A318" s="31"/>
      <c r="B318" s="44" t="s">
        <v>44</v>
      </c>
      <c r="C318" s="64">
        <v>2184</v>
      </c>
      <c r="D318" s="51"/>
      <c r="E318" s="51"/>
      <c r="F318" s="51"/>
      <c r="G318" s="51"/>
      <c r="H318" s="44" t="s">
        <v>44</v>
      </c>
      <c r="I318" s="216">
        <v>16</v>
      </c>
      <c r="J318" s="51"/>
      <c r="K318" s="217" t="s">
        <v>44</v>
      </c>
      <c r="L318" s="217">
        <v>707</v>
      </c>
      <c r="M318" s="9"/>
    </row>
    <row r="319" spans="1:13" ht="14.25">
      <c r="A319" s="31"/>
      <c r="B319" s="44" t="s">
        <v>148</v>
      </c>
      <c r="C319" s="64">
        <v>566</v>
      </c>
      <c r="D319" s="7"/>
      <c r="E319" s="17"/>
      <c r="F319" s="17"/>
      <c r="G319" s="10"/>
      <c r="H319" s="46"/>
      <c r="I319" s="43"/>
      <c r="J319" s="51"/>
      <c r="K319" s="46"/>
      <c r="L319" s="43"/>
      <c r="M319" s="9"/>
    </row>
    <row r="320" spans="1:13" ht="14.25">
      <c r="A320" s="31"/>
      <c r="B320" s="44" t="s">
        <v>42</v>
      </c>
      <c r="C320" s="64">
        <v>5114</v>
      </c>
      <c r="D320" s="51"/>
      <c r="E320" s="211" t="s">
        <v>42</v>
      </c>
      <c r="F320" s="212">
        <v>2208</v>
      </c>
      <c r="G320" s="51"/>
      <c r="H320" s="44" t="s">
        <v>42</v>
      </c>
      <c r="I320" s="45">
        <v>1095</v>
      </c>
      <c r="J320" s="51"/>
      <c r="K320" s="46"/>
      <c r="L320" s="43"/>
      <c r="M320" s="9"/>
    </row>
    <row r="321" spans="1:13" ht="14.25">
      <c r="A321" s="31"/>
      <c r="B321" s="44" t="s">
        <v>18</v>
      </c>
      <c r="C321" s="64">
        <v>19588</v>
      </c>
      <c r="D321" s="218"/>
      <c r="E321" s="44" t="s">
        <v>18</v>
      </c>
      <c r="F321" s="45">
        <v>8548</v>
      </c>
      <c r="G321" s="218"/>
      <c r="H321" s="44" t="s">
        <v>18</v>
      </c>
      <c r="I321" s="45">
        <v>6143</v>
      </c>
      <c r="J321" s="51"/>
      <c r="K321" s="46"/>
      <c r="L321" s="43"/>
      <c r="M321" s="9"/>
    </row>
    <row r="322" spans="1:13" ht="14.25">
      <c r="A322" s="31"/>
      <c r="B322" s="44" t="s">
        <v>144</v>
      </c>
      <c r="C322" s="64">
        <v>1693</v>
      </c>
      <c r="D322" s="218"/>
      <c r="E322" s="218"/>
      <c r="F322" s="218"/>
      <c r="G322" s="218"/>
      <c r="H322" s="44"/>
      <c r="I322" s="45"/>
      <c r="J322" s="51"/>
      <c r="K322" s="68"/>
      <c r="L322" s="68"/>
      <c r="M322" s="9"/>
    </row>
    <row r="323" spans="1:13" ht="14.25">
      <c r="A323" s="31"/>
      <c r="B323" s="68"/>
      <c r="C323" s="68"/>
      <c r="D323" s="51"/>
      <c r="E323" s="51"/>
      <c r="F323" s="51"/>
      <c r="G323" s="51"/>
      <c r="H323" s="44" t="s">
        <v>121</v>
      </c>
      <c r="I323" s="45">
        <v>58</v>
      </c>
      <c r="J323" s="51"/>
      <c r="K323" s="46"/>
      <c r="L323" s="43"/>
      <c r="M323" s="9"/>
    </row>
    <row r="324" spans="1:14" ht="15">
      <c r="A324" s="31"/>
      <c r="B324" s="15" t="s">
        <v>131</v>
      </c>
      <c r="C324" s="14">
        <f>SUM(C308:C323)</f>
        <v>36576</v>
      </c>
      <c r="D324" s="7"/>
      <c r="E324" s="15" t="s">
        <v>131</v>
      </c>
      <c r="F324" s="14">
        <f>SUM(F308:F323)</f>
        <v>10756</v>
      </c>
      <c r="G324" s="10"/>
      <c r="H324" s="15" t="s">
        <v>131</v>
      </c>
      <c r="I324" s="14">
        <f>SUM(I308:I323)</f>
        <v>7325</v>
      </c>
      <c r="J324" s="10"/>
      <c r="K324" s="15" t="s">
        <v>131</v>
      </c>
      <c r="L324" s="14">
        <f>SUM(L308:L323)</f>
        <v>14442.98</v>
      </c>
      <c r="M324" s="20">
        <v>29</v>
      </c>
      <c r="N324" s="3"/>
    </row>
    <row r="325" spans="1:14" ht="15">
      <c r="A325" s="31"/>
      <c r="B325" s="40"/>
      <c r="C325" s="40"/>
      <c r="D325" s="38"/>
      <c r="E325" s="41"/>
      <c r="F325" s="40"/>
      <c r="G325" s="34"/>
      <c r="H325" s="41"/>
      <c r="I325" s="40"/>
      <c r="J325" s="34"/>
      <c r="K325" s="41"/>
      <c r="L325" s="40"/>
      <c r="M325" s="20">
        <v>29</v>
      </c>
      <c r="N325" s="3"/>
    </row>
    <row r="326" spans="1:13" ht="14.25">
      <c r="A326" s="155">
        <v>43312</v>
      </c>
      <c r="B326" s="51"/>
      <c r="C326" s="51"/>
      <c r="D326" s="51"/>
      <c r="E326" s="51"/>
      <c r="F326" s="51"/>
      <c r="G326" s="51"/>
      <c r="H326" s="51"/>
      <c r="I326" s="51"/>
      <c r="J326" s="67"/>
      <c r="K326" s="128" t="s">
        <v>108</v>
      </c>
      <c r="L326" s="129">
        <v>1087.47</v>
      </c>
      <c r="M326" s="9"/>
    </row>
    <row r="327" spans="1:17" ht="14.25">
      <c r="A327" s="31" t="s">
        <v>165</v>
      </c>
      <c r="B327" s="51"/>
      <c r="C327" s="51"/>
      <c r="D327" s="51"/>
      <c r="E327" s="51"/>
      <c r="F327" s="51"/>
      <c r="G327" s="51"/>
      <c r="H327" s="51"/>
      <c r="I327" s="51"/>
      <c r="J327" s="67"/>
      <c r="K327" s="128" t="s">
        <v>95</v>
      </c>
      <c r="L327" s="129">
        <v>2560</v>
      </c>
      <c r="M327" s="20"/>
      <c r="N327" s="9" t="s">
        <v>206</v>
      </c>
      <c r="O327" s="9"/>
      <c r="P327" s="9"/>
      <c r="Q327" s="9"/>
    </row>
    <row r="328" spans="1:17" ht="14.25">
      <c r="A328" s="31"/>
      <c r="B328" s="138"/>
      <c r="C328" s="138"/>
      <c r="D328" s="138"/>
      <c r="E328" s="138"/>
      <c r="F328" s="138"/>
      <c r="G328" s="138"/>
      <c r="H328" s="138"/>
      <c r="I328" s="138"/>
      <c r="J328" s="67"/>
      <c r="K328" s="128" t="s">
        <v>101</v>
      </c>
      <c r="L328" s="129">
        <v>3611.57</v>
      </c>
      <c r="M328" s="16"/>
      <c r="N328" s="114" t="s">
        <v>196</v>
      </c>
      <c r="O328" s="114"/>
      <c r="P328" s="9"/>
      <c r="Q328" s="9"/>
    </row>
    <row r="329" spans="1:17" ht="14.25">
      <c r="A329" s="31"/>
      <c r="B329" s="46"/>
      <c r="C329" s="42"/>
      <c r="D329" s="65"/>
      <c r="E329" s="46" t="s">
        <v>110</v>
      </c>
      <c r="F329" s="43">
        <v>16364</v>
      </c>
      <c r="G329" s="66"/>
      <c r="H329" s="67"/>
      <c r="I329" s="67"/>
      <c r="J329" s="67"/>
      <c r="K329" s="46"/>
      <c r="L329" s="43"/>
      <c r="M329" s="9"/>
      <c r="N329" s="9" t="s">
        <v>197</v>
      </c>
      <c r="O329" s="9" t="s">
        <v>198</v>
      </c>
      <c r="P329" s="9" t="s">
        <v>199</v>
      </c>
      <c r="Q329" s="9" t="s">
        <v>200</v>
      </c>
    </row>
    <row r="330" spans="1:17" ht="14.25">
      <c r="A330" s="31"/>
      <c r="B330" s="15" t="s">
        <v>131</v>
      </c>
      <c r="C330" s="14">
        <f>SUM(C326:C329)</f>
        <v>0</v>
      </c>
      <c r="D330" s="7"/>
      <c r="E330" s="15" t="s">
        <v>131</v>
      </c>
      <c r="F330" s="14">
        <f>SUM(F326:F329)</f>
        <v>16364</v>
      </c>
      <c r="G330" s="10"/>
      <c r="H330" s="15" t="s">
        <v>131</v>
      </c>
      <c r="I330" s="14">
        <f>SUM(I326:I329)</f>
        <v>0</v>
      </c>
      <c r="J330" s="10"/>
      <c r="K330" s="15" t="s">
        <v>131</v>
      </c>
      <c r="L330" s="14">
        <f>SUM(L326:L329)</f>
        <v>7259.040000000001</v>
      </c>
      <c r="M330" s="9"/>
      <c r="N330" s="115">
        <f>SUM(C254+C267+C270+C277+C289+C291+C299+C324)</f>
        <v>80325</v>
      </c>
      <c r="O330" s="115">
        <f>SUM(F254+F296+F324)</f>
        <v>22714.62</v>
      </c>
      <c r="P330" s="115">
        <f>SUM(I270+I289+I291+I299+I324)</f>
        <v>13280</v>
      </c>
      <c r="Q330" s="115">
        <f>SUM(L254+L266+L267+L269+L270+L271+L272+L273+L274+L277+L289+L291+L292+L293+L294+L298+L299+L300+L301+L302+L303+L305+L324)</f>
        <v>74122.89</v>
      </c>
    </row>
    <row r="331" spans="1:17" ht="14.25">
      <c r="A331" s="31"/>
      <c r="B331" s="40"/>
      <c r="C331" s="40"/>
      <c r="D331" s="38"/>
      <c r="E331" s="41"/>
      <c r="F331" s="40"/>
      <c r="G331" s="34"/>
      <c r="H331" s="41"/>
      <c r="I331" s="40"/>
      <c r="J331" s="34"/>
      <c r="K331" s="41"/>
      <c r="L331" s="40"/>
      <c r="M331" s="9"/>
      <c r="N331" s="20" t="s">
        <v>202</v>
      </c>
      <c r="O331" s="20"/>
      <c r="P331" s="20"/>
      <c r="Q331" s="20"/>
    </row>
    <row r="332" spans="1:17" ht="14.25">
      <c r="A332" s="31"/>
      <c r="B332" s="151"/>
      <c r="C332" s="151"/>
      <c r="D332" s="152"/>
      <c r="E332" s="153"/>
      <c r="F332" s="151"/>
      <c r="G332" s="154"/>
      <c r="H332" s="153"/>
      <c r="I332" s="151"/>
      <c r="J332" s="154"/>
      <c r="K332" s="153"/>
      <c r="L332" s="151"/>
      <c r="M332" s="20"/>
      <c r="N332" s="113">
        <f>SUM(C263+C268+C275+C276+C278+C279+C280+C281+C282+C283+C290)</f>
        <v>100241</v>
      </c>
      <c r="O332" s="113">
        <f>SUM(F263+F287+F330)</f>
        <v>35129.64</v>
      </c>
      <c r="P332" s="113">
        <f>SUM(I263+I268+I280+I281+I290)</f>
        <v>15230</v>
      </c>
      <c r="Q332" s="113">
        <f>SUM(L263+L265+L268+L275+L276+L290+L304+L330)</f>
        <v>25092.780000000002</v>
      </c>
    </row>
    <row r="333" spans="2:14" ht="15">
      <c r="B333" s="21"/>
      <c r="C333" s="21"/>
      <c r="D333" s="22"/>
      <c r="E333" s="23"/>
      <c r="F333" s="23"/>
      <c r="G333" s="24"/>
      <c r="J333" s="56"/>
      <c r="M333" s="20">
        <v>29</v>
      </c>
      <c r="N333" s="3"/>
    </row>
    <row r="334" spans="1:14" ht="15">
      <c r="A334" s="150"/>
      <c r="B334" s="160" t="s">
        <v>132</v>
      </c>
      <c r="C334" s="161">
        <f>SUM(C16+C21+C42+C61+C78+C91+C105+C120+C141+C162+C181+C194+C216+C225+C239+C254+C263+C287+C296+C306+C324+C330)</f>
        <v>549260</v>
      </c>
      <c r="D334" s="162"/>
      <c r="E334" s="160" t="s">
        <v>132</v>
      </c>
      <c r="F334" s="161">
        <f>SUM(F16+F21+F42+F61+F78+F91+F105+F120+F141+F162+F181+F194+F216+F225+F239+F254+F263+F287+F296+F306+F324+F330)</f>
        <v>150017.03999999998</v>
      </c>
      <c r="G334" s="163"/>
      <c r="H334" s="160" t="s">
        <v>132</v>
      </c>
      <c r="I334" s="161">
        <f>SUM(I16+I21+I42+I61+I78+I91+I105+I120+I141+I162+I181+I194+I216+I225+I239+I254+I263+I287+I296+I306+I324+I330)</f>
        <v>56269</v>
      </c>
      <c r="J334" s="164"/>
      <c r="K334" s="160" t="s">
        <v>132</v>
      </c>
      <c r="L334" s="161">
        <f>SUM(L16+L21+L42+L61+L78+L91+L105+L120+L141+L162+L181+L194+L216+L225+L239+L254+L263+L287+L296+L306+L324+L330)</f>
        <v>324158.50999999995</v>
      </c>
      <c r="M334" s="20">
        <v>29</v>
      </c>
      <c r="N334" s="3"/>
    </row>
    <row r="335" spans="2:14" ht="15">
      <c r="B335" s="27"/>
      <c r="C335" s="27"/>
      <c r="D335" s="21"/>
      <c r="E335" s="29"/>
      <c r="F335" s="29"/>
      <c r="G335" s="28"/>
      <c r="J335" s="56"/>
      <c r="K335" s="56"/>
      <c r="L335" s="56"/>
      <c r="M335" s="20">
        <v>29</v>
      </c>
      <c r="N335" s="3"/>
    </row>
    <row r="336" spans="3:14" ht="15">
      <c r="C336" s="48">
        <v>585498.65</v>
      </c>
      <c r="F336" s="48">
        <v>150017.04</v>
      </c>
      <c r="I336" s="48">
        <v>57648</v>
      </c>
      <c r="L336" s="48">
        <v>329020.19</v>
      </c>
      <c r="M336" s="20">
        <v>29</v>
      </c>
      <c r="N336" s="3"/>
    </row>
    <row r="337" spans="13:14" ht="14.25">
      <c r="M337" s="16"/>
      <c r="N337" s="1"/>
    </row>
    <row r="339" spans="1:18" ht="14.25">
      <c r="A339" s="109" t="s">
        <v>188</v>
      </c>
      <c r="B339" s="110"/>
      <c r="C339" s="93">
        <f>SUM(C3+C11+C12+C13+C42+C61+C78+C91+C105+C108+C141+C150+C151+C159+C229+C235+C237+C238+C254+C267+C270+C277+C289+C291+C299+C324)</f>
        <v>247250</v>
      </c>
      <c r="D339" s="110"/>
      <c r="E339" s="110"/>
      <c r="F339" s="93">
        <f>SUM(F16+F61+F91+F141+F181+F225+F254+F296+F324)</f>
        <v>58590.48</v>
      </c>
      <c r="G339" s="110"/>
      <c r="H339" s="110"/>
      <c r="I339" s="93">
        <f>SUM(I16+I42+I61+I120+I151+I157+I270+I289+I291+I299+I324)</f>
        <v>20606</v>
      </c>
      <c r="J339" s="110"/>
      <c r="K339" s="110"/>
      <c r="L339" s="93">
        <f>SUM(L16+L24+L25+L27+L28+L29+L30+L31+L32+L33+L34+L44+L46+L47+L48+L49+L50+L51+L52+L53+L63+L64+L65+L66+L67+L68+L70+L80+L81+L82+L83+L84+L85+L86+L87+L88+L108+L109+L111+L112+L113+L114+L115+L116+L122+L124+L125+L126+L127+L128+L129+L130+L131+L143+L144+L145+L146+L147+L148+L150+L151+L152+L154+L155+L181+L204+L205+L207+L208+L209+L210+L211+L212+L218+L220+L221+L222+L223+L227+L228+L229+L230+L231+L232+L234+L235+L254+L266+L267+L269+L270+L271+L272+L273+L274+L277+L289+L291+L292+L293+L294+L298+L299+L300+L301+L302+L303+L305+L324)</f>
        <v>250719.31999999995</v>
      </c>
      <c r="N339" s="121">
        <f>SUM(N78+N161+N238+N330)</f>
        <v>247250</v>
      </c>
      <c r="O339" s="121">
        <f>SUM(O78+O161+O238+O330)</f>
        <v>58590.479999999996</v>
      </c>
      <c r="P339" s="121">
        <f>SUM(P78+P161+P238+P330)</f>
        <v>20606</v>
      </c>
      <c r="Q339" s="121">
        <f>SUM(Q78+Q161+Q238+Q330)</f>
        <v>250719.32</v>
      </c>
      <c r="R339"/>
    </row>
    <row r="340" spans="1:19" ht="14.25">
      <c r="A340" s="25" t="s">
        <v>189</v>
      </c>
      <c r="C340" s="111">
        <f>SUM(C21+C107+C118+C119+C149+C153+C158+C160+C161+C181+C194+C216+C225+C236+C263+C268+C275+C276+C278+C279+C280+C281+C282+C283+C290)</f>
        <v>302010</v>
      </c>
      <c r="D340" s="112"/>
      <c r="E340" s="112"/>
      <c r="F340" s="111">
        <f>SUM(F21+F42+F105+F120+F194+F216+F263+F287+F330)</f>
        <v>91426.56</v>
      </c>
      <c r="G340" s="112"/>
      <c r="H340" s="112"/>
      <c r="I340" s="111">
        <f>SUM(I21+I149+I169+I194+I216+I225+I263+I268+I280+I281+I290)</f>
        <v>35663</v>
      </c>
      <c r="J340" s="112"/>
      <c r="K340" s="112"/>
      <c r="L340" s="111">
        <f>SUM(L21+L23+L26+L45+L69+L105+L107+L110+L123+L149+L153+L156+L194+L203+L206+L219+L233+L263+L265+L268+L275+L276+L290+L304+L330)</f>
        <v>73439.19</v>
      </c>
      <c r="N340" s="121">
        <f>SUM(N80+N163+N240+N332)</f>
        <v>302010</v>
      </c>
      <c r="O340" s="121">
        <f>SUM(O80+O163+O240+O332)</f>
        <v>91426.56</v>
      </c>
      <c r="P340" s="121">
        <f>SUM(P80+P163+P240+P332)</f>
        <v>35663</v>
      </c>
      <c r="Q340" s="121">
        <f>SUM(Q80+Q163+Q240+Q332)</f>
        <v>73439.19</v>
      </c>
      <c r="R340"/>
      <c r="S340" s="18"/>
    </row>
    <row r="341" spans="1:18" ht="14.25">
      <c r="A341" s="25" t="s">
        <v>195</v>
      </c>
      <c r="C341" s="123">
        <f>SUM(C339:C340)</f>
        <v>549260</v>
      </c>
      <c r="F341" s="123">
        <f>SUM(F339:F340)</f>
        <v>150017.04</v>
      </c>
      <c r="I341" s="123">
        <f>SUM(I339:I340)</f>
        <v>56269</v>
      </c>
      <c r="L341" s="123">
        <f>SUM(L339:L340)</f>
        <v>324158.50999999995</v>
      </c>
      <c r="N341" s="119"/>
      <c r="R341"/>
    </row>
    <row r="342" spans="1:18" ht="14.25">
      <c r="A342" s="25"/>
      <c r="N342" s="119"/>
      <c r="R342"/>
    </row>
    <row r="343" spans="1:18" ht="14.25">
      <c r="A343" s="25"/>
      <c r="B343" s="49" t="s">
        <v>190</v>
      </c>
      <c r="N343" s="119"/>
      <c r="R343"/>
    </row>
    <row r="344" spans="1:18" ht="14.25">
      <c r="A344" s="25"/>
      <c r="B344" s="87" t="s">
        <v>52</v>
      </c>
      <c r="C344" s="88">
        <v>4223</v>
      </c>
      <c r="D344" s="65"/>
      <c r="E344" s="47"/>
      <c r="F344" s="47"/>
      <c r="G344" s="66"/>
      <c r="H344" s="68"/>
      <c r="I344" s="68"/>
      <c r="J344" s="68"/>
      <c r="K344" s="68"/>
      <c r="L344" s="68"/>
      <c r="N344" s="119"/>
      <c r="R344"/>
    </row>
    <row r="345" spans="1:18" ht="22.5">
      <c r="A345" s="25"/>
      <c r="B345" s="94" t="s">
        <v>146</v>
      </c>
      <c r="C345" s="95">
        <v>4895.65</v>
      </c>
      <c r="D345" s="96"/>
      <c r="E345" s="97"/>
      <c r="F345" s="97"/>
      <c r="G345" s="98"/>
      <c r="H345" s="94" t="s">
        <v>12</v>
      </c>
      <c r="I345" s="99">
        <v>72</v>
      </c>
      <c r="J345" s="100"/>
      <c r="K345" s="94" t="s">
        <v>12</v>
      </c>
      <c r="L345" s="99">
        <v>1215.42</v>
      </c>
      <c r="N345" s="119"/>
      <c r="R345"/>
    </row>
    <row r="346" spans="1:70" ht="59.25" customHeight="1">
      <c r="A346" s="124"/>
      <c r="B346" s="87" t="s">
        <v>230</v>
      </c>
      <c r="C346" s="82">
        <v>2192</v>
      </c>
      <c r="D346" s="65"/>
      <c r="E346" s="47"/>
      <c r="F346" s="47"/>
      <c r="G346" s="66"/>
      <c r="H346" s="68"/>
      <c r="I346" s="68"/>
      <c r="J346" s="67"/>
      <c r="K346" s="68"/>
      <c r="L346" s="68"/>
      <c r="M346" s="20">
        <v>21</v>
      </c>
      <c r="N346" s="20"/>
      <c r="O346" s="20"/>
      <c r="P346" s="20"/>
      <c r="Q346" s="20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</row>
    <row r="347" spans="1:70" ht="21.75" customHeight="1">
      <c r="A347" s="124"/>
      <c r="B347" s="87" t="s">
        <v>258</v>
      </c>
      <c r="C347" s="88">
        <v>14664</v>
      </c>
      <c r="D347" s="232"/>
      <c r="E347" s="47"/>
      <c r="F347" s="47"/>
      <c r="G347" s="233"/>
      <c r="H347" s="87" t="s">
        <v>92</v>
      </c>
      <c r="I347" s="89">
        <v>1307</v>
      </c>
      <c r="J347" s="234"/>
      <c r="K347" s="68"/>
      <c r="L347" s="68"/>
      <c r="M347" s="20"/>
      <c r="N347" s="20"/>
      <c r="O347" s="20"/>
      <c r="P347" s="20"/>
      <c r="Q347" s="20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</row>
    <row r="348" spans="1:70" ht="22.5" customHeight="1" thickBot="1">
      <c r="A348" s="124"/>
      <c r="B348" s="87" t="s">
        <v>93</v>
      </c>
      <c r="C348" s="88">
        <v>10264</v>
      </c>
      <c r="D348" s="232"/>
      <c r="E348" s="47"/>
      <c r="F348" s="47"/>
      <c r="G348" s="233"/>
      <c r="H348" s="68"/>
      <c r="I348" s="68"/>
      <c r="J348" s="234"/>
      <c r="K348" s="68"/>
      <c r="L348" s="68"/>
      <c r="M348" s="20"/>
      <c r="N348" s="20"/>
      <c r="O348" s="20"/>
      <c r="P348" s="20"/>
      <c r="Q348" s="20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</row>
    <row r="349" spans="1:18" ht="23.25" thickBot="1">
      <c r="A349" s="25"/>
      <c r="B349" s="101" t="s">
        <v>193</v>
      </c>
      <c r="C349" s="102">
        <f>SUM(C344:C348)</f>
        <v>36238.65</v>
      </c>
      <c r="D349" s="103"/>
      <c r="E349" s="235"/>
      <c r="F349" s="236">
        <f>SUM(F344:F346)</f>
        <v>0</v>
      </c>
      <c r="G349" s="105"/>
      <c r="H349" s="237"/>
      <c r="I349" s="236">
        <f>SUM(I344:I348)</f>
        <v>1379</v>
      </c>
      <c r="J349" s="107"/>
      <c r="K349" s="237"/>
      <c r="L349" s="236">
        <f>SUM(L344:L346)</f>
        <v>1215.42</v>
      </c>
      <c r="N349" s="119"/>
      <c r="R349"/>
    </row>
    <row r="350" spans="1:18" ht="14.25">
      <c r="A350" s="25"/>
      <c r="N350" s="119"/>
      <c r="R350"/>
    </row>
    <row r="351" spans="1:18" ht="14.25">
      <c r="A351" s="25"/>
      <c r="B351" s="48" t="s">
        <v>194</v>
      </c>
      <c r="C351" s="92">
        <v>585498.65</v>
      </c>
      <c r="F351" s="48">
        <v>150017.04</v>
      </c>
      <c r="I351" s="48">
        <v>57648</v>
      </c>
      <c r="L351" s="48">
        <v>329020.19</v>
      </c>
      <c r="N351" s="119"/>
      <c r="R351"/>
    </row>
    <row r="352" spans="1:18" ht="14.25">
      <c r="A352" s="25"/>
      <c r="B352" s="49" t="s">
        <v>229</v>
      </c>
      <c r="C352" s="123">
        <f>-SUM(C349)</f>
        <v>-36238.65</v>
      </c>
      <c r="F352" s="123">
        <f>-SUM(F349)</f>
        <v>0</v>
      </c>
      <c r="I352" s="123">
        <f>-SUM(I349)</f>
        <v>-1379</v>
      </c>
      <c r="L352" s="123">
        <f>-SUM(L349)</f>
        <v>-1215.42</v>
      </c>
      <c r="N352" s="119"/>
      <c r="R352"/>
    </row>
    <row r="353" spans="1:18" ht="14.25">
      <c r="A353" s="25"/>
      <c r="C353" s="123"/>
      <c r="F353" s="123"/>
      <c r="I353" s="123"/>
      <c r="L353" s="123">
        <f>-SUM(L349)</f>
        <v>-1215.42</v>
      </c>
      <c r="N353" s="119"/>
      <c r="R353"/>
    </row>
    <row r="354" spans="1:18" ht="14.25">
      <c r="A354" s="25"/>
      <c r="C354" s="123"/>
      <c r="F354" s="123"/>
      <c r="I354" s="123"/>
      <c r="L354" s="123">
        <f>-SUM(L349)</f>
        <v>-1215.42</v>
      </c>
      <c r="N354" s="119"/>
      <c r="R354"/>
    </row>
    <row r="355" spans="1:18" ht="14.25">
      <c r="A355" s="25"/>
      <c r="C355" s="123"/>
      <c r="F355" s="123"/>
      <c r="I355" s="123"/>
      <c r="L355" s="123">
        <f>-SUM(L349)</f>
        <v>-1215.42</v>
      </c>
      <c r="N355" s="119"/>
      <c r="R355"/>
    </row>
    <row r="356" spans="1:18" ht="14.25">
      <c r="A356" s="25"/>
      <c r="B356" s="165" t="s">
        <v>195</v>
      </c>
      <c r="C356" s="166">
        <f>SUM(C351:C352)</f>
        <v>549260</v>
      </c>
      <c r="D356" s="165"/>
      <c r="E356" s="165"/>
      <c r="F356" s="165">
        <f>SUM(F351:F352)</f>
        <v>150017.04</v>
      </c>
      <c r="G356" s="165"/>
      <c r="H356" s="165"/>
      <c r="I356" s="166">
        <f>SUM(I351:I352)</f>
        <v>56269</v>
      </c>
      <c r="J356" s="165"/>
      <c r="K356" s="165"/>
      <c r="L356" s="165">
        <f>SUM(L351:L355)</f>
        <v>324158.51000000007</v>
      </c>
      <c r="N356" s="119"/>
      <c r="R356"/>
    </row>
    <row r="357" spans="1:18" ht="409.5">
      <c r="A357" s="25"/>
      <c r="N357" s="119"/>
      <c r="R357"/>
    </row>
    <row r="358" spans="1:18" ht="409.5">
      <c r="A358" s="25"/>
      <c r="N358" s="119"/>
      <c r="R358"/>
    </row>
    <row r="359" spans="1:18" ht="409.5">
      <c r="A359" s="25"/>
      <c r="N359" s="119"/>
      <c r="R359"/>
    </row>
    <row r="360" spans="1:18" ht="409.5">
      <c r="A360" s="25"/>
      <c r="N360" s="119"/>
      <c r="R360"/>
    </row>
    <row r="361" spans="1:18" ht="409.5">
      <c r="A361" s="25"/>
      <c r="B361" s="273" t="s">
        <v>259</v>
      </c>
      <c r="C361" s="274"/>
      <c r="D361" s="274"/>
      <c r="E361" s="274"/>
      <c r="F361" s="274"/>
      <c r="G361" s="274"/>
      <c r="H361" s="274"/>
      <c r="I361" s="274"/>
      <c r="J361" s="274"/>
      <c r="K361" s="274"/>
      <c r="L361" s="274"/>
      <c r="N361" s="119"/>
      <c r="R361"/>
    </row>
    <row r="362" spans="1:18" ht="409.5">
      <c r="A362" s="25"/>
      <c r="B362" s="274"/>
      <c r="C362" s="274"/>
      <c r="D362" s="274"/>
      <c r="E362" s="274"/>
      <c r="F362" s="274"/>
      <c r="G362" s="274"/>
      <c r="H362" s="274"/>
      <c r="I362" s="274"/>
      <c r="J362" s="274"/>
      <c r="K362" s="274"/>
      <c r="L362" s="274"/>
      <c r="N362" s="119"/>
      <c r="R362"/>
    </row>
    <row r="363" spans="1:18" ht="409.5">
      <c r="A363" s="25"/>
      <c r="B363" s="274"/>
      <c r="C363" s="274"/>
      <c r="D363" s="274"/>
      <c r="E363" s="274"/>
      <c r="F363" s="274"/>
      <c r="G363" s="274"/>
      <c r="H363" s="274"/>
      <c r="I363" s="274"/>
      <c r="J363" s="274"/>
      <c r="K363" s="274"/>
      <c r="L363" s="274"/>
      <c r="N363" s="119"/>
      <c r="R363"/>
    </row>
    <row r="364" spans="1:18" ht="409.5">
      <c r="A364" s="25"/>
      <c r="B364" s="274"/>
      <c r="C364" s="274"/>
      <c r="D364" s="274"/>
      <c r="E364" s="274"/>
      <c r="F364" s="274"/>
      <c r="G364" s="274"/>
      <c r="H364" s="274"/>
      <c r="I364" s="274"/>
      <c r="J364" s="274"/>
      <c r="K364" s="274"/>
      <c r="L364" s="274"/>
      <c r="N364" s="119"/>
      <c r="R364"/>
    </row>
  </sheetData>
  <sheetProtection/>
  <mergeCells count="5">
    <mergeCell ref="B361:L364"/>
    <mergeCell ref="B2:C2"/>
    <mergeCell ref="E2:F2"/>
    <mergeCell ref="H2:I2"/>
    <mergeCell ref="K2:L2"/>
  </mergeCells>
  <printOptions/>
  <pageMargins left="0.3" right="0.17" top="0.17" bottom="0.17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O567"/>
  <sheetViews>
    <sheetView zoomScalePageLayoutView="0" workbookViewId="0" topLeftCell="A508">
      <selection activeCell="N541" sqref="N541:Q541"/>
    </sheetView>
  </sheetViews>
  <sheetFormatPr defaultColWidth="8.796875" defaultRowHeight="14.25"/>
  <cols>
    <col min="1" max="1" width="11.3984375" style="125" customWidth="1"/>
    <col min="2" max="2" width="17.69921875" style="49" customWidth="1"/>
    <col min="3" max="3" width="11.8984375" style="49" customWidth="1"/>
    <col min="4" max="4" width="1.4921875" style="49" customWidth="1"/>
    <col min="5" max="5" width="16.8984375" style="49" customWidth="1"/>
    <col min="6" max="6" width="9.69921875" style="49" customWidth="1"/>
    <col min="7" max="7" width="1.8984375" style="49" customWidth="1"/>
    <col min="8" max="8" width="19.59765625" style="49" customWidth="1"/>
    <col min="9" max="9" width="9.09765625" style="49" customWidth="1"/>
    <col min="10" max="10" width="1.203125" style="49" customWidth="1"/>
    <col min="11" max="11" width="16" style="49" customWidth="1"/>
    <col min="12" max="12" width="9.59765625" style="49" customWidth="1"/>
    <col min="13" max="13" width="0" style="18" hidden="1" customWidth="1"/>
  </cols>
  <sheetData>
    <row r="1" ht="14.25">
      <c r="B1" s="57" t="s">
        <v>257</v>
      </c>
    </row>
    <row r="2" spans="1:27" ht="30" customHeight="1">
      <c r="A2" s="31"/>
      <c r="B2" s="275" t="s">
        <v>0</v>
      </c>
      <c r="C2" s="275"/>
      <c r="D2" s="65"/>
      <c r="E2" s="276" t="s">
        <v>109</v>
      </c>
      <c r="F2" s="277"/>
      <c r="G2" s="126"/>
      <c r="H2" s="276" t="s">
        <v>113</v>
      </c>
      <c r="I2" s="277"/>
      <c r="J2" s="19"/>
      <c r="K2" s="270" t="s">
        <v>122</v>
      </c>
      <c r="L2" s="272"/>
      <c r="M2" s="9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65" ht="15">
      <c r="A3" s="31"/>
      <c r="B3" s="32"/>
      <c r="C3" s="32"/>
      <c r="D3" s="33"/>
      <c r="E3" s="34"/>
      <c r="F3" s="34"/>
      <c r="G3" s="33"/>
      <c r="H3" s="52"/>
      <c r="I3" s="52"/>
      <c r="J3" s="33"/>
      <c r="K3" s="35"/>
      <c r="L3" s="36"/>
      <c r="M3" s="9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</row>
    <row r="4" spans="1:65" ht="45.75" customHeight="1">
      <c r="A4" s="155">
        <v>43313</v>
      </c>
      <c r="B4" s="223" t="s">
        <v>142</v>
      </c>
      <c r="C4" s="69">
        <v>3004</v>
      </c>
      <c r="D4" s="65"/>
      <c r="E4" s="47"/>
      <c r="F4" s="47"/>
      <c r="G4" s="66"/>
      <c r="H4" s="46"/>
      <c r="I4" s="43"/>
      <c r="J4" s="19"/>
      <c r="K4" s="128" t="s">
        <v>1</v>
      </c>
      <c r="L4" s="129">
        <v>401.6</v>
      </c>
      <c r="M4" s="9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</row>
    <row r="5" spans="1:65" ht="15">
      <c r="A5" s="31" t="s">
        <v>166</v>
      </c>
      <c r="B5" s="203" t="s">
        <v>22</v>
      </c>
      <c r="C5" s="64">
        <v>6608</v>
      </c>
      <c r="D5" s="245"/>
      <c r="E5" s="246"/>
      <c r="F5" s="246"/>
      <c r="G5" s="214"/>
      <c r="H5" s="44" t="s">
        <v>22</v>
      </c>
      <c r="I5" s="45">
        <v>1344</v>
      </c>
      <c r="J5" s="244"/>
      <c r="K5" s="203" t="s">
        <v>22</v>
      </c>
      <c r="L5" s="206">
        <v>2055.5</v>
      </c>
      <c r="M5" s="9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</row>
    <row r="6" spans="1:65" ht="15">
      <c r="A6" s="31"/>
      <c r="B6" s="51"/>
      <c r="C6" s="51"/>
      <c r="D6" s="7"/>
      <c r="E6" s="17"/>
      <c r="F6" s="17"/>
      <c r="G6" s="10"/>
      <c r="H6" s="19"/>
      <c r="I6" s="19"/>
      <c r="J6" s="19"/>
      <c r="K6" s="203" t="s">
        <v>77</v>
      </c>
      <c r="L6" s="206">
        <v>4366.21</v>
      </c>
      <c r="M6" s="9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</row>
    <row r="7" spans="1:27" ht="37.5" customHeight="1">
      <c r="A7" s="31"/>
      <c r="B7" s="128" t="s">
        <v>192</v>
      </c>
      <c r="C7" s="42">
        <v>13983</v>
      </c>
      <c r="D7" s="51"/>
      <c r="E7" s="51"/>
      <c r="F7" s="51"/>
      <c r="G7" s="51"/>
      <c r="H7" s="46" t="s">
        <v>120</v>
      </c>
      <c r="I7" s="43">
        <v>2117</v>
      </c>
      <c r="J7" s="19"/>
      <c r="K7" s="128" t="s">
        <v>120</v>
      </c>
      <c r="L7" s="130">
        <v>4185.75</v>
      </c>
      <c r="M7" s="9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">
      <c r="A8" s="31"/>
      <c r="B8" s="203" t="s">
        <v>54</v>
      </c>
      <c r="C8" s="14">
        <v>6964</v>
      </c>
      <c r="D8" s="242"/>
      <c r="E8" s="44"/>
      <c r="F8" s="45"/>
      <c r="G8" s="243"/>
      <c r="H8" s="44" t="s">
        <v>54</v>
      </c>
      <c r="I8" s="45">
        <v>673</v>
      </c>
      <c r="J8" s="244"/>
      <c r="K8" s="205" t="s">
        <v>54</v>
      </c>
      <c r="L8" s="205">
        <v>5094.84</v>
      </c>
      <c r="M8" s="9"/>
      <c r="N8" s="2"/>
      <c r="O8" s="2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65" ht="15">
      <c r="A9" s="31"/>
      <c r="B9" s="203" t="s">
        <v>79</v>
      </c>
      <c r="C9" s="64">
        <v>3101</v>
      </c>
      <c r="D9" s="218"/>
      <c r="E9" s="218"/>
      <c r="F9" s="218"/>
      <c r="G9" s="218"/>
      <c r="H9" s="44" t="s">
        <v>79</v>
      </c>
      <c r="I9" s="45">
        <v>47</v>
      </c>
      <c r="J9" s="244"/>
      <c r="K9" s="203" t="s">
        <v>79</v>
      </c>
      <c r="L9" s="204">
        <v>706</v>
      </c>
      <c r="M9" s="9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</row>
    <row r="10" spans="1:65" ht="45">
      <c r="A10" s="31"/>
      <c r="B10" s="203" t="s">
        <v>145</v>
      </c>
      <c r="C10" s="14">
        <v>3276</v>
      </c>
      <c r="D10" s="242"/>
      <c r="E10" s="44"/>
      <c r="F10" s="45"/>
      <c r="G10" s="243"/>
      <c r="H10" s="44" t="s">
        <v>46</v>
      </c>
      <c r="I10" s="45">
        <v>10</v>
      </c>
      <c r="J10" s="244"/>
      <c r="K10" s="203" t="s">
        <v>46</v>
      </c>
      <c r="L10" s="204">
        <v>626.46</v>
      </c>
      <c r="M10" s="9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</row>
    <row r="11" spans="1:65" ht="15">
      <c r="A11" s="31"/>
      <c r="B11" s="203" t="s">
        <v>50</v>
      </c>
      <c r="C11" s="14">
        <v>3968</v>
      </c>
      <c r="D11" s="242"/>
      <c r="E11" s="44"/>
      <c r="F11" s="45"/>
      <c r="G11" s="243"/>
      <c r="H11" s="216"/>
      <c r="I11" s="216"/>
      <c r="J11" s="244"/>
      <c r="K11" s="203" t="s">
        <v>50</v>
      </c>
      <c r="L11" s="204">
        <v>1708.2</v>
      </c>
      <c r="M11" s="9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</row>
    <row r="12" spans="1:25" ht="15">
      <c r="A12" s="31"/>
      <c r="B12" s="241" t="s">
        <v>63</v>
      </c>
      <c r="C12" s="14">
        <v>1853</v>
      </c>
      <c r="D12" s="242"/>
      <c r="E12" s="44"/>
      <c r="F12" s="45"/>
      <c r="G12" s="243"/>
      <c r="H12" s="213"/>
      <c r="I12" s="213"/>
      <c r="J12" s="244"/>
      <c r="K12" s="203" t="s">
        <v>123</v>
      </c>
      <c r="L12" s="204">
        <v>535.82</v>
      </c>
      <c r="M12" s="9">
        <v>15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33.75">
      <c r="A13" s="31"/>
      <c r="B13" s="203" t="s">
        <v>146</v>
      </c>
      <c r="C13" s="14">
        <v>4895.65</v>
      </c>
      <c r="D13" s="242"/>
      <c r="E13" s="44"/>
      <c r="F13" s="45"/>
      <c r="G13" s="243"/>
      <c r="H13" s="44" t="s">
        <v>12</v>
      </c>
      <c r="I13" s="45">
        <v>72</v>
      </c>
      <c r="J13" s="244"/>
      <c r="K13" s="203" t="s">
        <v>12</v>
      </c>
      <c r="L13" s="204">
        <v>1215.42</v>
      </c>
      <c r="M13" s="9">
        <v>14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22.5">
      <c r="A14" s="31"/>
      <c r="B14" s="241" t="s">
        <v>61</v>
      </c>
      <c r="C14" s="14">
        <v>1247</v>
      </c>
      <c r="D14" s="242"/>
      <c r="E14" s="44"/>
      <c r="F14" s="45"/>
      <c r="G14" s="243"/>
      <c r="H14" s="216"/>
      <c r="I14" s="216"/>
      <c r="J14" s="244"/>
      <c r="K14" s="241" t="s">
        <v>61</v>
      </c>
      <c r="L14" s="45">
        <v>391.7</v>
      </c>
      <c r="M14" s="9">
        <v>14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5">
      <c r="A15" s="31"/>
      <c r="B15" s="13"/>
      <c r="C15" s="13"/>
      <c r="D15" s="7"/>
      <c r="E15" s="44"/>
      <c r="F15" s="45"/>
      <c r="G15" s="10"/>
      <c r="H15" s="19"/>
      <c r="I15" s="19"/>
      <c r="J15" s="19"/>
      <c r="K15" s="241" t="s">
        <v>126</v>
      </c>
      <c r="L15" s="45">
        <v>493.45</v>
      </c>
      <c r="M15" s="9">
        <v>14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5">
      <c r="A16" s="31"/>
      <c r="B16" s="241" t="s">
        <v>49</v>
      </c>
      <c r="C16" s="14">
        <v>1022</v>
      </c>
      <c r="D16" s="7"/>
      <c r="E16" s="44"/>
      <c r="F16" s="45"/>
      <c r="G16" s="10"/>
      <c r="H16" s="19"/>
      <c r="I16" s="19"/>
      <c r="J16" s="19"/>
      <c r="K16" s="46"/>
      <c r="L16" s="43"/>
      <c r="M16" s="9">
        <v>15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5">
      <c r="A17" s="31"/>
      <c r="B17" s="203" t="s">
        <v>25</v>
      </c>
      <c r="C17" s="14">
        <v>5111</v>
      </c>
      <c r="D17" s="242"/>
      <c r="E17" s="218"/>
      <c r="F17" s="218"/>
      <c r="G17" s="243"/>
      <c r="H17" s="44" t="s">
        <v>25</v>
      </c>
      <c r="I17" s="45">
        <v>22</v>
      </c>
      <c r="J17" s="244"/>
      <c r="K17" s="44"/>
      <c r="L17" s="43"/>
      <c r="M17" s="9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7" ht="15">
      <c r="A18" s="31"/>
      <c r="B18" s="203" t="s">
        <v>45</v>
      </c>
      <c r="C18" s="13">
        <v>1376</v>
      </c>
      <c r="D18" s="7"/>
      <c r="E18" s="51"/>
      <c r="F18" s="51"/>
      <c r="G18" s="10"/>
      <c r="H18" s="19"/>
      <c r="I18" s="19"/>
      <c r="J18" s="19"/>
      <c r="K18" s="46"/>
      <c r="L18" s="43"/>
      <c r="M18" s="9"/>
      <c r="N18" s="2"/>
      <c r="O18" s="2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5">
      <c r="A19" s="31"/>
      <c r="B19" s="241" t="s">
        <v>67</v>
      </c>
      <c r="C19" s="13">
        <v>1446</v>
      </c>
      <c r="D19" s="7"/>
      <c r="E19" s="51"/>
      <c r="F19" s="51"/>
      <c r="G19" s="10"/>
      <c r="H19" s="19"/>
      <c r="I19" s="19"/>
      <c r="J19" s="19"/>
      <c r="K19" s="46"/>
      <c r="L19" s="43"/>
      <c r="M19" s="9"/>
      <c r="N19" s="2"/>
      <c r="O19" s="2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5">
      <c r="A20" s="31"/>
      <c r="B20" s="128" t="s">
        <v>78</v>
      </c>
      <c r="C20" s="42">
        <v>1335</v>
      </c>
      <c r="D20" s="7"/>
      <c r="E20" s="51"/>
      <c r="F20" s="51"/>
      <c r="G20" s="10"/>
      <c r="H20" s="19"/>
      <c r="I20" s="19"/>
      <c r="J20" s="19"/>
      <c r="K20" s="46"/>
      <c r="L20" s="43"/>
      <c r="M20" s="9"/>
      <c r="N20" s="2"/>
      <c r="O20" s="2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5">
      <c r="A21" s="31"/>
      <c r="B21" s="128" t="s">
        <v>23</v>
      </c>
      <c r="C21" s="42">
        <v>3338</v>
      </c>
      <c r="D21" s="68"/>
      <c r="E21" s="68"/>
      <c r="F21" s="68"/>
      <c r="G21" s="68"/>
      <c r="H21" s="46"/>
      <c r="I21" s="43"/>
      <c r="J21" s="19"/>
      <c r="K21" s="46"/>
      <c r="L21" s="43"/>
      <c r="M21" s="9"/>
      <c r="N21" s="2"/>
      <c r="O21" s="2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5">
      <c r="A22" s="31"/>
      <c r="B22" s="128" t="s">
        <v>5</v>
      </c>
      <c r="C22" s="42">
        <v>529</v>
      </c>
      <c r="D22" s="51"/>
      <c r="E22" s="51"/>
      <c r="F22" s="51"/>
      <c r="G22" s="51"/>
      <c r="H22" s="46" t="s">
        <v>116</v>
      </c>
      <c r="I22" s="43">
        <v>276</v>
      </c>
      <c r="J22" s="19"/>
      <c r="K22" s="46"/>
      <c r="L22" s="43"/>
      <c r="M22" s="9"/>
      <c r="N22" s="2"/>
      <c r="O22" s="2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65" ht="15">
      <c r="A23" s="31"/>
      <c r="B23" s="128" t="s">
        <v>9</v>
      </c>
      <c r="C23" s="42">
        <v>954</v>
      </c>
      <c r="D23" s="51"/>
      <c r="E23" s="51"/>
      <c r="F23" s="51"/>
      <c r="G23" s="51"/>
      <c r="H23" s="46" t="s">
        <v>9</v>
      </c>
      <c r="I23" s="43">
        <v>206</v>
      </c>
      <c r="J23" s="19"/>
      <c r="K23" s="46"/>
      <c r="L23" s="43"/>
      <c r="M23" s="9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</row>
    <row r="24" spans="1:65" ht="22.5">
      <c r="A24" s="31"/>
      <c r="B24" s="128" t="s">
        <v>143</v>
      </c>
      <c r="C24" s="42">
        <v>2475</v>
      </c>
      <c r="D24" s="68"/>
      <c r="E24" s="46"/>
      <c r="F24" s="43"/>
      <c r="G24" s="10"/>
      <c r="H24" s="19"/>
      <c r="I24" s="19"/>
      <c r="J24" s="19"/>
      <c r="K24" s="46"/>
      <c r="L24" s="43"/>
      <c r="M24" s="9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</row>
    <row r="25" spans="1:65" ht="15">
      <c r="A25" s="31"/>
      <c r="B25" s="46"/>
      <c r="C25" s="42"/>
      <c r="D25" s="7"/>
      <c r="E25" s="46" t="s">
        <v>112</v>
      </c>
      <c r="F25" s="43">
        <v>231</v>
      </c>
      <c r="G25" s="10"/>
      <c r="H25" s="19"/>
      <c r="I25" s="19"/>
      <c r="J25" s="19"/>
      <c r="K25" s="46"/>
      <c r="L25" s="43"/>
      <c r="M25" s="9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</row>
    <row r="26" spans="1:65" ht="15">
      <c r="A26" s="31"/>
      <c r="B26" s="128" t="s">
        <v>3</v>
      </c>
      <c r="C26" s="42">
        <v>2001</v>
      </c>
      <c r="D26" s="7"/>
      <c r="E26" s="46" t="s">
        <v>3</v>
      </c>
      <c r="F26" s="43">
        <v>771.64</v>
      </c>
      <c r="G26" s="10"/>
      <c r="H26" s="19"/>
      <c r="I26" s="19"/>
      <c r="J26" s="19"/>
      <c r="K26" s="46"/>
      <c r="L26" s="43"/>
      <c r="M26" s="9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</row>
    <row r="27" spans="1:65" ht="22.5">
      <c r="A27" s="31"/>
      <c r="B27" s="128" t="s">
        <v>4</v>
      </c>
      <c r="C27" s="42">
        <v>1174</v>
      </c>
      <c r="D27" s="7"/>
      <c r="E27" s="46" t="s">
        <v>111</v>
      </c>
      <c r="F27" s="43">
        <v>1399</v>
      </c>
      <c r="G27" s="10"/>
      <c r="H27" s="19"/>
      <c r="I27" s="19"/>
      <c r="J27" s="19"/>
      <c r="K27" s="46"/>
      <c r="L27" s="43"/>
      <c r="M27" s="9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</row>
    <row r="28" spans="1:65" ht="15">
      <c r="A28" s="31"/>
      <c r="B28" s="15" t="s">
        <v>131</v>
      </c>
      <c r="C28" s="14">
        <f>SUM(C4:C27)</f>
        <v>69660.65</v>
      </c>
      <c r="D28" s="7"/>
      <c r="E28" s="15" t="s">
        <v>131</v>
      </c>
      <c r="F28" s="14">
        <f>SUM(F4:F27)</f>
        <v>2401.64</v>
      </c>
      <c r="G28" s="10"/>
      <c r="H28" s="15" t="s">
        <v>131</v>
      </c>
      <c r="I28" s="14">
        <f>SUM(I4:I27)</f>
        <v>4767</v>
      </c>
      <c r="J28" s="10"/>
      <c r="K28" s="15" t="s">
        <v>131</v>
      </c>
      <c r="L28" s="14">
        <f>SUM(L4:L27)</f>
        <v>21780.950000000004</v>
      </c>
      <c r="M28" s="9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</row>
    <row r="29" spans="1:65" ht="15">
      <c r="A29" s="31"/>
      <c r="B29" s="32"/>
      <c r="C29" s="32"/>
      <c r="D29" s="33"/>
      <c r="E29" s="34"/>
      <c r="F29" s="34"/>
      <c r="G29" s="33"/>
      <c r="H29" s="52"/>
      <c r="I29" s="52"/>
      <c r="J29" s="33"/>
      <c r="K29" s="35"/>
      <c r="L29" s="36"/>
      <c r="M29" s="9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</row>
    <row r="30" spans="1:13" ht="14.25">
      <c r="A30" s="31"/>
      <c r="B30" s="128" t="s">
        <v>162</v>
      </c>
      <c r="C30" s="42">
        <v>24679</v>
      </c>
      <c r="D30" s="65"/>
      <c r="E30" s="46" t="s">
        <v>110</v>
      </c>
      <c r="F30" s="43">
        <v>16364</v>
      </c>
      <c r="G30" s="65"/>
      <c r="H30" s="46" t="s">
        <v>110</v>
      </c>
      <c r="I30" s="43">
        <v>3145</v>
      </c>
      <c r="J30" s="70"/>
      <c r="K30" s="46"/>
      <c r="L30" s="43"/>
      <c r="M30" s="9"/>
    </row>
    <row r="31" spans="1:29" s="1" customFormat="1" ht="15">
      <c r="A31" s="31"/>
      <c r="B31" s="128" t="s">
        <v>115</v>
      </c>
      <c r="C31" s="42">
        <v>13837</v>
      </c>
      <c r="D31" s="65"/>
      <c r="E31" s="46"/>
      <c r="F31" s="43"/>
      <c r="G31" s="65"/>
      <c r="H31" s="46" t="s">
        <v>115</v>
      </c>
      <c r="I31" s="43">
        <v>4928</v>
      </c>
      <c r="J31" s="70"/>
      <c r="K31" s="46"/>
      <c r="L31" s="43"/>
      <c r="M31" s="9"/>
      <c r="N31" s="4"/>
      <c r="O31" s="4"/>
      <c r="P31" s="4"/>
      <c r="Q31" s="4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27" ht="15">
      <c r="A32" s="155">
        <v>43314</v>
      </c>
      <c r="B32" s="51"/>
      <c r="C32" s="51"/>
      <c r="D32" s="51"/>
      <c r="E32" s="51"/>
      <c r="F32" s="51"/>
      <c r="G32" s="51"/>
      <c r="H32" s="44" t="s">
        <v>65</v>
      </c>
      <c r="I32" s="45">
        <v>34</v>
      </c>
      <c r="J32" s="213"/>
      <c r="K32" s="203" t="s">
        <v>65</v>
      </c>
      <c r="L32" s="205">
        <v>566</v>
      </c>
      <c r="M32" s="9"/>
      <c r="N32" s="2"/>
      <c r="O32" s="2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13" ht="14.25">
      <c r="A33" s="31" t="s">
        <v>254</v>
      </c>
      <c r="B33" s="128" t="s">
        <v>163</v>
      </c>
      <c r="C33" s="42">
        <v>11290</v>
      </c>
      <c r="D33" s="65"/>
      <c r="E33" s="47"/>
      <c r="F33" s="47"/>
      <c r="G33" s="66"/>
      <c r="H33" s="46" t="s">
        <v>66</v>
      </c>
      <c r="I33" s="43">
        <v>745</v>
      </c>
      <c r="J33" s="67"/>
      <c r="K33" s="128" t="s">
        <v>66</v>
      </c>
      <c r="L33" s="130">
        <v>1178.15</v>
      </c>
      <c r="M33" s="9">
        <v>11</v>
      </c>
    </row>
    <row r="34" spans="1:27" ht="15">
      <c r="A34" s="31"/>
      <c r="B34" s="203" t="s">
        <v>149</v>
      </c>
      <c r="C34" s="42">
        <v>2633</v>
      </c>
      <c r="D34" s="65"/>
      <c r="E34" s="47"/>
      <c r="F34" s="47"/>
      <c r="G34" s="66"/>
      <c r="H34" s="44" t="s">
        <v>149</v>
      </c>
      <c r="I34" s="213">
        <v>617</v>
      </c>
      <c r="J34" s="213"/>
      <c r="K34" s="203" t="s">
        <v>149</v>
      </c>
      <c r="L34" s="205">
        <v>681</v>
      </c>
      <c r="M34" s="9">
        <v>14</v>
      </c>
      <c r="N34" s="2"/>
      <c r="O34" s="2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5">
      <c r="A35" s="31"/>
      <c r="B35" s="51"/>
      <c r="C35" s="51"/>
      <c r="D35" s="7"/>
      <c r="E35" s="17"/>
      <c r="F35" s="47"/>
      <c r="G35" s="66"/>
      <c r="H35" s="67"/>
      <c r="I35" s="67"/>
      <c r="J35" s="67"/>
      <c r="K35" s="203" t="s">
        <v>127</v>
      </c>
      <c r="L35" s="204">
        <v>6097</v>
      </c>
      <c r="M35" s="9">
        <v>15</v>
      </c>
      <c r="N35" s="2"/>
      <c r="O35" s="2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5">
      <c r="A36" s="31"/>
      <c r="B36" s="241" t="s">
        <v>38</v>
      </c>
      <c r="C36" s="14">
        <v>2030</v>
      </c>
      <c r="D36" s="242"/>
      <c r="E36" s="247"/>
      <c r="F36" s="247"/>
      <c r="G36" s="243"/>
      <c r="H36" s="244"/>
      <c r="I36" s="244"/>
      <c r="J36" s="244"/>
      <c r="K36" s="203" t="s">
        <v>38</v>
      </c>
      <c r="L36" s="204">
        <v>338.3</v>
      </c>
      <c r="M36" s="9">
        <v>11</v>
      </c>
      <c r="N36" s="2"/>
      <c r="O36" s="2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45">
      <c r="A37" s="31"/>
      <c r="B37" s="203" t="s">
        <v>150</v>
      </c>
      <c r="C37" s="64">
        <v>3168</v>
      </c>
      <c r="D37" s="245"/>
      <c r="E37" s="246"/>
      <c r="F37" s="246"/>
      <c r="G37" s="214"/>
      <c r="H37" s="213" t="s">
        <v>140</v>
      </c>
      <c r="I37" s="213">
        <v>620</v>
      </c>
      <c r="J37" s="244"/>
      <c r="K37" s="206" t="s">
        <v>140</v>
      </c>
      <c r="L37" s="206">
        <v>6212.4</v>
      </c>
      <c r="M37" s="9">
        <v>15</v>
      </c>
      <c r="N37" s="2"/>
      <c r="O37" s="2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5">
      <c r="A38" s="31"/>
      <c r="B38" s="51"/>
      <c r="C38" s="51"/>
      <c r="D38" s="65"/>
      <c r="E38" s="47"/>
      <c r="F38" s="47"/>
      <c r="G38" s="66"/>
      <c r="H38" s="67"/>
      <c r="I38" s="67"/>
      <c r="J38" s="67"/>
      <c r="K38" s="241" t="s">
        <v>191</v>
      </c>
      <c r="L38" s="45">
        <v>481.06</v>
      </c>
      <c r="M38" s="20">
        <v>11</v>
      </c>
      <c r="N38" s="2"/>
      <c r="O38" s="2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9" ht="15">
      <c r="A39" s="31"/>
      <c r="B39" s="241" t="s">
        <v>29</v>
      </c>
      <c r="C39" s="14">
        <v>819</v>
      </c>
      <c r="D39" s="245"/>
      <c r="E39" s="246"/>
      <c r="F39" s="246"/>
      <c r="G39" s="214"/>
      <c r="H39" s="213"/>
      <c r="I39" s="213"/>
      <c r="J39" s="213"/>
      <c r="K39" s="248" t="s">
        <v>29</v>
      </c>
      <c r="L39" s="45">
        <v>193.07</v>
      </c>
      <c r="M39" s="20">
        <v>11</v>
      </c>
      <c r="N39" s="2"/>
      <c r="O39" s="2"/>
      <c r="P39" s="2"/>
      <c r="Q39" s="2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5">
      <c r="A40" s="31"/>
      <c r="B40" s="241" t="s">
        <v>30</v>
      </c>
      <c r="C40" s="14">
        <v>1312</v>
      </c>
      <c r="D40" s="245"/>
      <c r="E40" s="246"/>
      <c r="F40" s="246"/>
      <c r="G40" s="214"/>
      <c r="H40" s="213"/>
      <c r="I40" s="213"/>
      <c r="J40" s="213"/>
      <c r="K40" s="248" t="s">
        <v>30</v>
      </c>
      <c r="L40" s="45">
        <v>232.38</v>
      </c>
      <c r="M40" s="20">
        <v>11</v>
      </c>
      <c r="N40" s="2"/>
      <c r="O40" s="2"/>
      <c r="P40" s="2"/>
      <c r="Q40" s="2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5">
      <c r="A41" s="31"/>
      <c r="B41" s="218"/>
      <c r="C41" s="218"/>
      <c r="D41" s="218"/>
      <c r="E41" s="218"/>
      <c r="F41" s="218"/>
      <c r="G41" s="218"/>
      <c r="H41" s="218"/>
      <c r="I41" s="218"/>
      <c r="J41" s="213"/>
      <c r="K41" s="241" t="s">
        <v>39</v>
      </c>
      <c r="L41" s="45">
        <v>257.56</v>
      </c>
      <c r="M41" s="9">
        <v>11</v>
      </c>
      <c r="N41" s="2"/>
      <c r="O41" s="2"/>
      <c r="P41" s="2"/>
      <c r="Q41" s="2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s="1" customFormat="1" ht="15">
      <c r="A42" s="31"/>
      <c r="B42" s="203" t="s">
        <v>36</v>
      </c>
      <c r="C42" s="14">
        <v>10568</v>
      </c>
      <c r="D42" s="242"/>
      <c r="E42" s="15" t="s">
        <v>36</v>
      </c>
      <c r="F42" s="45">
        <v>1202.62</v>
      </c>
      <c r="G42" s="214"/>
      <c r="H42" s="44" t="s">
        <v>36</v>
      </c>
      <c r="I42" s="45">
        <v>2981</v>
      </c>
      <c r="J42" s="67"/>
      <c r="K42" s="46"/>
      <c r="L42" s="43"/>
      <c r="M42" s="9">
        <v>11</v>
      </c>
      <c r="N42" s="4"/>
      <c r="O42" s="4"/>
      <c r="P42" s="4"/>
      <c r="Q42" s="4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7" ht="18.75" customHeight="1">
      <c r="A43" s="31"/>
      <c r="B43" s="203" t="s">
        <v>83</v>
      </c>
      <c r="C43" s="64">
        <v>938</v>
      </c>
      <c r="D43" s="65"/>
      <c r="E43" s="47"/>
      <c r="F43" s="47"/>
      <c r="G43" s="66"/>
      <c r="H43" s="67"/>
      <c r="I43" s="67"/>
      <c r="J43" s="67"/>
      <c r="K43" s="46"/>
      <c r="L43" s="43"/>
      <c r="M43" s="9">
        <v>11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9" ht="15">
      <c r="A44" s="31"/>
      <c r="B44" s="203" t="s">
        <v>84</v>
      </c>
      <c r="C44" s="64">
        <v>991</v>
      </c>
      <c r="D44" s="65"/>
      <c r="E44" s="47"/>
      <c r="F44" s="47"/>
      <c r="G44" s="66"/>
      <c r="H44" s="67"/>
      <c r="I44" s="67"/>
      <c r="J44" s="67"/>
      <c r="K44" s="46"/>
      <c r="L44" s="43"/>
      <c r="M44" s="9">
        <v>11</v>
      </c>
      <c r="N44" s="2"/>
      <c r="O44" s="2"/>
      <c r="P44" s="2"/>
      <c r="Q44" s="2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7" ht="18.75" customHeight="1">
      <c r="A45" s="31"/>
      <c r="B45" s="241" t="s">
        <v>68</v>
      </c>
      <c r="C45" s="14">
        <v>5756</v>
      </c>
      <c r="D45" s="65"/>
      <c r="E45" s="47"/>
      <c r="F45" s="47"/>
      <c r="G45" s="66"/>
      <c r="H45" s="67"/>
      <c r="I45" s="67"/>
      <c r="J45" s="67"/>
      <c r="K45" s="46"/>
      <c r="L45" s="43"/>
      <c r="M45" s="9">
        <v>15</v>
      </c>
      <c r="N45" s="3"/>
      <c r="O45" s="2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5" ht="15">
      <c r="A46" s="31"/>
      <c r="B46" s="241" t="s">
        <v>21</v>
      </c>
      <c r="C46" s="14">
        <v>969</v>
      </c>
      <c r="D46" s="65"/>
      <c r="E46" s="47"/>
      <c r="F46" s="47"/>
      <c r="G46" s="66"/>
      <c r="H46" s="67"/>
      <c r="I46" s="67"/>
      <c r="J46" s="67"/>
      <c r="K46" s="46"/>
      <c r="L46" s="43"/>
      <c r="M46" s="9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5">
      <c r="A47" s="31"/>
      <c r="B47" s="203" t="s">
        <v>37</v>
      </c>
      <c r="C47" s="64">
        <v>1091</v>
      </c>
      <c r="D47" s="65"/>
      <c r="E47" s="47"/>
      <c r="F47" s="47"/>
      <c r="G47" s="66"/>
      <c r="H47" s="67"/>
      <c r="I47" s="67"/>
      <c r="J47" s="67"/>
      <c r="K47" s="46"/>
      <c r="L47" s="43"/>
      <c r="M47" s="9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5">
      <c r="A48" s="31"/>
      <c r="B48" s="241" t="s">
        <v>24</v>
      </c>
      <c r="C48" s="14">
        <v>1693</v>
      </c>
      <c r="D48" s="65"/>
      <c r="E48" s="47"/>
      <c r="F48" s="47"/>
      <c r="G48" s="66"/>
      <c r="H48" s="67"/>
      <c r="I48" s="67"/>
      <c r="J48" s="67"/>
      <c r="K48" s="46"/>
      <c r="L48" s="43"/>
      <c r="M48" s="9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5">
      <c r="A49" s="31"/>
      <c r="B49" s="203" t="s">
        <v>16</v>
      </c>
      <c r="C49" s="64">
        <v>1711</v>
      </c>
      <c r="D49" s="65"/>
      <c r="E49" s="47"/>
      <c r="F49" s="47"/>
      <c r="G49" s="66"/>
      <c r="H49" s="67"/>
      <c r="I49" s="67"/>
      <c r="J49" s="67"/>
      <c r="K49" s="46"/>
      <c r="L49" s="43"/>
      <c r="M49" s="9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7" ht="15">
      <c r="A50" s="31"/>
      <c r="B50" s="203" t="s">
        <v>11</v>
      </c>
      <c r="C50" s="64">
        <v>2157</v>
      </c>
      <c r="D50" s="65"/>
      <c r="E50" s="47"/>
      <c r="F50" s="47"/>
      <c r="G50" s="66"/>
      <c r="H50" s="67"/>
      <c r="I50" s="67"/>
      <c r="J50" s="67"/>
      <c r="K50" s="46"/>
      <c r="L50" s="43"/>
      <c r="M50" s="9"/>
      <c r="N50" s="3"/>
      <c r="O50" s="2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5" ht="22.5">
      <c r="A51" s="31"/>
      <c r="B51" s="128" t="s">
        <v>141</v>
      </c>
      <c r="C51" s="42">
        <v>55825</v>
      </c>
      <c r="D51" s="51"/>
      <c r="E51" s="51"/>
      <c r="F51" s="51"/>
      <c r="G51" s="51"/>
      <c r="H51" s="11" t="s">
        <v>141</v>
      </c>
      <c r="I51" s="43">
        <v>11886</v>
      </c>
      <c r="J51" s="67"/>
      <c r="K51" s="46"/>
      <c r="L51" s="43"/>
      <c r="M51" s="9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5">
      <c r="A52" s="31"/>
      <c r="B52" s="14"/>
      <c r="C52" s="14">
        <f>SUM(C30:C51)</f>
        <v>141467</v>
      </c>
      <c r="D52" s="7"/>
      <c r="E52" s="15" t="s">
        <v>131</v>
      </c>
      <c r="F52" s="14">
        <f>SUM(F30:F51)</f>
        <v>17566.62</v>
      </c>
      <c r="G52" s="10"/>
      <c r="H52" s="15" t="s">
        <v>131</v>
      </c>
      <c r="I52" s="14">
        <f>SUM(I30:I51)</f>
        <v>24956</v>
      </c>
      <c r="J52" s="10"/>
      <c r="K52" s="15" t="s">
        <v>131</v>
      </c>
      <c r="L52" s="14">
        <f>SUM(L30:L51)</f>
        <v>16236.919999999996</v>
      </c>
      <c r="M52" s="9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5">
      <c r="A53" s="31"/>
      <c r="B53" s="32"/>
      <c r="C53" s="32"/>
      <c r="D53" s="33"/>
      <c r="E53" s="34"/>
      <c r="F53" s="34"/>
      <c r="G53" s="33"/>
      <c r="H53" s="52"/>
      <c r="I53" s="52"/>
      <c r="J53" s="33"/>
      <c r="K53" s="35"/>
      <c r="L53" s="36"/>
      <c r="M53" s="9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7" ht="15">
      <c r="A54" s="31"/>
      <c r="B54" s="203" t="s">
        <v>33</v>
      </c>
      <c r="C54" s="14">
        <v>9868</v>
      </c>
      <c r="D54" s="242"/>
      <c r="E54" s="247"/>
      <c r="F54" s="247"/>
      <c r="G54" s="243"/>
      <c r="H54" s="244"/>
      <c r="I54" s="244"/>
      <c r="J54" s="244"/>
      <c r="K54" s="205" t="s">
        <v>33</v>
      </c>
      <c r="L54" s="205">
        <v>5815.49</v>
      </c>
      <c r="M54" s="9"/>
      <c r="N54" s="2"/>
      <c r="O54" s="2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13" ht="14.25">
      <c r="A55" s="31"/>
      <c r="B55" s="203" t="s">
        <v>6</v>
      </c>
      <c r="C55" s="14">
        <v>19367</v>
      </c>
      <c r="D55" s="14"/>
      <c r="E55" s="249"/>
      <c r="F55" s="249"/>
      <c r="G55" s="243"/>
      <c r="H55" s="15" t="s">
        <v>6</v>
      </c>
      <c r="I55" s="215">
        <v>5257</v>
      </c>
      <c r="J55" s="244"/>
      <c r="K55" s="203" t="s">
        <v>6</v>
      </c>
      <c r="L55" s="204">
        <v>5414.93</v>
      </c>
      <c r="M55" s="9">
        <v>15</v>
      </c>
    </row>
    <row r="56" spans="1:13" ht="14.25">
      <c r="A56" s="31"/>
      <c r="B56" s="203" t="s">
        <v>7</v>
      </c>
      <c r="C56" s="14">
        <v>5874</v>
      </c>
      <c r="D56" s="242"/>
      <c r="E56" s="247"/>
      <c r="F56" s="247"/>
      <c r="G56" s="243"/>
      <c r="H56" s="244"/>
      <c r="I56" s="244"/>
      <c r="J56" s="244"/>
      <c r="K56" s="203" t="s">
        <v>7</v>
      </c>
      <c r="L56" s="204">
        <v>2274.46</v>
      </c>
      <c r="M56" s="9">
        <v>15</v>
      </c>
    </row>
    <row r="57" spans="1:13" ht="14.25">
      <c r="A57" s="155">
        <v>43315</v>
      </c>
      <c r="B57" s="51"/>
      <c r="C57" s="51"/>
      <c r="D57" s="7"/>
      <c r="E57" s="17"/>
      <c r="F57" s="17"/>
      <c r="G57" s="10"/>
      <c r="H57" s="19"/>
      <c r="I57" s="19"/>
      <c r="J57" s="19"/>
      <c r="K57" s="203" t="s">
        <v>11</v>
      </c>
      <c r="L57" s="204">
        <v>399</v>
      </c>
      <c r="M57" s="9"/>
    </row>
    <row r="58" spans="1:13" ht="14.25">
      <c r="A58" s="31" t="s">
        <v>168</v>
      </c>
      <c r="B58" s="51"/>
      <c r="C58" s="51"/>
      <c r="D58" s="7"/>
      <c r="E58" s="17"/>
      <c r="F58" s="17"/>
      <c r="G58" s="10"/>
      <c r="H58" s="19"/>
      <c r="I58" s="19"/>
      <c r="J58" s="19"/>
      <c r="K58" s="206" t="s">
        <v>20</v>
      </c>
      <c r="L58" s="206">
        <v>856.25</v>
      </c>
      <c r="M58" s="9"/>
    </row>
    <row r="59" spans="1:65" ht="15">
      <c r="A59" s="31"/>
      <c r="B59" s="51"/>
      <c r="C59" s="51"/>
      <c r="D59" s="7"/>
      <c r="E59" s="17"/>
      <c r="F59" s="17"/>
      <c r="G59" s="10"/>
      <c r="H59" s="19"/>
      <c r="I59" s="19"/>
      <c r="J59" s="19"/>
      <c r="K59" s="203" t="s">
        <v>71</v>
      </c>
      <c r="L59" s="204">
        <v>323.8</v>
      </c>
      <c r="M59" s="9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</row>
    <row r="60" spans="1:65" ht="15">
      <c r="A60" s="31"/>
      <c r="B60" s="128" t="s">
        <v>48</v>
      </c>
      <c r="C60" s="42">
        <v>5263</v>
      </c>
      <c r="D60" s="65"/>
      <c r="E60" s="47"/>
      <c r="F60" s="47"/>
      <c r="G60" s="66"/>
      <c r="H60" s="46" t="s">
        <v>48</v>
      </c>
      <c r="I60" s="43">
        <v>568</v>
      </c>
      <c r="J60" s="19"/>
      <c r="K60" s="127" t="s">
        <v>48</v>
      </c>
      <c r="L60" s="127">
        <v>520.22</v>
      </c>
      <c r="M60" s="9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</row>
    <row r="61" spans="1:65" ht="15">
      <c r="A61" s="31"/>
      <c r="B61" s="203" t="s">
        <v>97</v>
      </c>
      <c r="C61" s="64">
        <v>4043</v>
      </c>
      <c r="D61" s="245"/>
      <c r="E61" s="246"/>
      <c r="F61" s="246"/>
      <c r="G61" s="214"/>
      <c r="H61" s="216"/>
      <c r="I61" s="216"/>
      <c r="J61" s="244"/>
      <c r="K61" s="203" t="s">
        <v>97</v>
      </c>
      <c r="L61" s="204">
        <v>762</v>
      </c>
      <c r="M61" s="9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</row>
    <row r="62" spans="1:65" ht="15">
      <c r="A62" s="31"/>
      <c r="B62" s="203" t="s">
        <v>85</v>
      </c>
      <c r="C62" s="14">
        <v>1927</v>
      </c>
      <c r="D62" s="7"/>
      <c r="E62" s="17"/>
      <c r="F62" s="17"/>
      <c r="G62" s="10"/>
      <c r="H62" s="19"/>
      <c r="I62" s="19"/>
      <c r="J62" s="19"/>
      <c r="K62" s="46"/>
      <c r="L62" s="43"/>
      <c r="M62" s="9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</row>
    <row r="63" spans="1:65" ht="15">
      <c r="A63" s="31"/>
      <c r="B63" s="203" t="s">
        <v>86</v>
      </c>
      <c r="C63" s="14">
        <v>1193</v>
      </c>
      <c r="D63" s="7"/>
      <c r="E63" s="17"/>
      <c r="F63" s="17"/>
      <c r="G63" s="10"/>
      <c r="H63" s="19"/>
      <c r="I63" s="19"/>
      <c r="J63" s="19"/>
      <c r="K63" s="46"/>
      <c r="L63" s="43"/>
      <c r="M63" s="9">
        <v>15</v>
      </c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</row>
    <row r="64" spans="1:65" ht="15">
      <c r="A64" s="31"/>
      <c r="B64" s="203" t="s">
        <v>87</v>
      </c>
      <c r="C64" s="14">
        <v>722</v>
      </c>
      <c r="D64" s="7"/>
      <c r="E64" s="17"/>
      <c r="F64" s="17"/>
      <c r="G64" s="10"/>
      <c r="H64" s="19"/>
      <c r="I64" s="19"/>
      <c r="J64" s="19"/>
      <c r="K64" s="46"/>
      <c r="L64" s="43"/>
      <c r="M64" s="9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</row>
    <row r="65" spans="1:65" ht="15">
      <c r="A65" s="31"/>
      <c r="B65" s="51"/>
      <c r="D65" s="7"/>
      <c r="E65" s="17"/>
      <c r="F65" s="17"/>
      <c r="G65" s="10"/>
      <c r="H65" s="19"/>
      <c r="I65" s="19"/>
      <c r="J65" s="19"/>
      <c r="K65" s="46"/>
      <c r="L65" s="43"/>
      <c r="M65" s="9">
        <v>15</v>
      </c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</row>
    <row r="66" spans="1:65" ht="15">
      <c r="A66" s="31"/>
      <c r="B66" s="203" t="s">
        <v>39</v>
      </c>
      <c r="C66" s="14">
        <v>1352</v>
      </c>
      <c r="D66" s="7"/>
      <c r="E66" s="17"/>
      <c r="F66" s="17"/>
      <c r="G66" s="10"/>
      <c r="H66" s="19"/>
      <c r="I66" s="19"/>
      <c r="J66" s="19"/>
      <c r="K66" s="46"/>
      <c r="L66" s="43"/>
      <c r="M66" s="9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</row>
    <row r="67" spans="1:65" ht="15">
      <c r="A67" s="31"/>
      <c r="B67" s="203" t="s">
        <v>40</v>
      </c>
      <c r="C67" s="14">
        <v>1222</v>
      </c>
      <c r="D67" s="7"/>
      <c r="E67" s="17"/>
      <c r="F67" s="17"/>
      <c r="G67" s="10"/>
      <c r="H67" s="19"/>
      <c r="I67" s="19"/>
      <c r="J67" s="19"/>
      <c r="K67" s="46"/>
      <c r="L67" s="43"/>
      <c r="M67" s="9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</row>
    <row r="68" spans="1:65" ht="15">
      <c r="A68" s="31"/>
      <c r="B68" s="203" t="s">
        <v>41</v>
      </c>
      <c r="C68" s="14">
        <v>1571</v>
      </c>
      <c r="D68" s="7"/>
      <c r="E68" s="17"/>
      <c r="F68" s="17"/>
      <c r="G68" s="10"/>
      <c r="H68" s="51"/>
      <c r="I68" s="51"/>
      <c r="J68" s="19"/>
      <c r="K68" s="46"/>
      <c r="L68" s="43"/>
      <c r="M68" s="9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</row>
    <row r="69" spans="1:65" ht="15">
      <c r="A69" s="31"/>
      <c r="B69" s="46"/>
      <c r="C69" s="13"/>
      <c r="D69" s="7"/>
      <c r="E69" s="17"/>
      <c r="F69" s="17"/>
      <c r="G69" s="10"/>
      <c r="H69" s="44" t="s">
        <v>114</v>
      </c>
      <c r="I69" s="45">
        <v>13</v>
      </c>
      <c r="J69" s="19"/>
      <c r="K69" s="46"/>
      <c r="L69" s="43"/>
      <c r="M69" s="9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</row>
    <row r="70" spans="1:65" ht="15">
      <c r="A70" s="31"/>
      <c r="B70" s="46"/>
      <c r="C70" s="13"/>
      <c r="D70" s="7"/>
      <c r="E70" s="17"/>
      <c r="F70" s="17"/>
      <c r="G70" s="10"/>
      <c r="H70" s="216" t="s">
        <v>159</v>
      </c>
      <c r="I70" s="216">
        <v>57</v>
      </c>
      <c r="J70" s="19"/>
      <c r="K70" s="46"/>
      <c r="L70" s="43"/>
      <c r="M70" s="9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</row>
    <row r="71" spans="1:65" ht="15">
      <c r="A71" s="31"/>
      <c r="B71" s="203" t="s">
        <v>98</v>
      </c>
      <c r="C71" s="64">
        <v>4477</v>
      </c>
      <c r="D71" s="7"/>
      <c r="E71" s="17"/>
      <c r="F71" s="17"/>
      <c r="G71" s="10"/>
      <c r="H71" s="68"/>
      <c r="I71" s="68"/>
      <c r="J71" s="19"/>
      <c r="K71" s="46"/>
      <c r="L71" s="43"/>
      <c r="M71" s="9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</row>
    <row r="72" spans="1:29" s="1" customFormat="1" ht="15">
      <c r="A72" s="31"/>
      <c r="B72" s="241" t="s">
        <v>151</v>
      </c>
      <c r="C72" s="64">
        <v>1632</v>
      </c>
      <c r="D72" s="7"/>
      <c r="E72" s="17"/>
      <c r="F72" s="17"/>
      <c r="G72" s="10"/>
      <c r="H72" s="68"/>
      <c r="I72" s="68"/>
      <c r="J72" s="19"/>
      <c r="K72" s="46"/>
      <c r="L72" s="43"/>
      <c r="M72" s="9"/>
      <c r="N72" s="4"/>
      <c r="O72" s="4"/>
      <c r="P72" s="4"/>
      <c r="Q72" s="4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1:27" ht="15">
      <c r="A73" s="31"/>
      <c r="B73" s="241" t="s">
        <v>152</v>
      </c>
      <c r="C73" s="64">
        <v>1279</v>
      </c>
      <c r="D73" s="7"/>
      <c r="E73" s="17"/>
      <c r="F73" s="17"/>
      <c r="G73" s="10"/>
      <c r="H73" s="68"/>
      <c r="I73" s="68"/>
      <c r="J73" s="19"/>
      <c r="K73" s="46"/>
      <c r="L73" s="43"/>
      <c r="M73" s="9"/>
      <c r="N73" s="2"/>
      <c r="O73" s="2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65" ht="15">
      <c r="A74" s="31"/>
      <c r="B74" s="241" t="s">
        <v>153</v>
      </c>
      <c r="C74" s="64">
        <v>1297</v>
      </c>
      <c r="D74" s="7"/>
      <c r="E74" s="17"/>
      <c r="F74" s="17"/>
      <c r="G74" s="10"/>
      <c r="H74" s="68"/>
      <c r="I74" s="68"/>
      <c r="J74" s="19"/>
      <c r="K74" s="46"/>
      <c r="L74" s="43"/>
      <c r="M74" s="9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</row>
    <row r="75" spans="1:65" ht="15">
      <c r="A75" s="31"/>
      <c r="B75" s="241" t="s">
        <v>154</v>
      </c>
      <c r="C75" s="64">
        <v>1241</v>
      </c>
      <c r="D75" s="7"/>
      <c r="E75" s="17"/>
      <c r="F75" s="17"/>
      <c r="G75" s="10"/>
      <c r="H75" s="68"/>
      <c r="I75" s="68"/>
      <c r="J75" s="19"/>
      <c r="K75" s="46"/>
      <c r="L75" s="43"/>
      <c r="M75" s="9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</row>
    <row r="76" spans="1:65" ht="15">
      <c r="A76" s="31"/>
      <c r="B76" s="241" t="s">
        <v>139</v>
      </c>
      <c r="C76" s="64">
        <v>1372</v>
      </c>
      <c r="D76" s="7"/>
      <c r="E76" s="17"/>
      <c r="F76" s="17"/>
      <c r="G76" s="10"/>
      <c r="H76" s="68"/>
      <c r="I76" s="68"/>
      <c r="J76" s="19"/>
      <c r="K76" s="46"/>
      <c r="L76" s="43"/>
      <c r="M76" s="9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</row>
    <row r="77" spans="1:25" ht="15">
      <c r="A77" s="31"/>
      <c r="B77" s="241" t="s">
        <v>138</v>
      </c>
      <c r="C77" s="64">
        <v>994</v>
      </c>
      <c r="D77" s="7"/>
      <c r="E77" s="17"/>
      <c r="F77" s="17"/>
      <c r="G77" s="10"/>
      <c r="H77" s="68"/>
      <c r="I77" s="68"/>
      <c r="J77" s="19"/>
      <c r="K77" s="46"/>
      <c r="L77" s="43"/>
      <c r="M77" s="9"/>
      <c r="N77" s="9" t="s">
        <v>201</v>
      </c>
      <c r="O77" s="9"/>
      <c r="P77" s="9"/>
      <c r="Q77" s="9"/>
      <c r="R77" s="3"/>
      <c r="S77" s="3"/>
      <c r="T77" s="3"/>
      <c r="U77" s="3"/>
      <c r="V77" s="3"/>
      <c r="W77" s="3"/>
      <c r="X77" s="3"/>
      <c r="Y77" s="3"/>
    </row>
    <row r="78" spans="1:29" s="1" customFormat="1" ht="15">
      <c r="A78" s="31"/>
      <c r="B78" s="250" t="s">
        <v>134</v>
      </c>
      <c r="C78" s="251">
        <v>0</v>
      </c>
      <c r="D78" s="7"/>
      <c r="E78" s="17"/>
      <c r="F78" s="17"/>
      <c r="G78" s="10"/>
      <c r="H78" s="68"/>
      <c r="I78" s="68"/>
      <c r="J78" s="19"/>
      <c r="K78" s="46"/>
      <c r="L78" s="43"/>
      <c r="M78" s="9"/>
      <c r="N78" s="114" t="s">
        <v>196</v>
      </c>
      <c r="O78" s="114"/>
      <c r="P78" s="9"/>
      <c r="Q78" s="9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1:27" ht="15.75" customHeight="1">
      <c r="A79" s="31"/>
      <c r="B79" s="241" t="s">
        <v>135</v>
      </c>
      <c r="C79" s="64">
        <v>2340</v>
      </c>
      <c r="D79" s="7"/>
      <c r="E79" s="17"/>
      <c r="F79" s="17"/>
      <c r="G79" s="10"/>
      <c r="H79" s="68"/>
      <c r="I79" s="68"/>
      <c r="J79" s="19"/>
      <c r="K79" s="46"/>
      <c r="L79" s="43"/>
      <c r="M79" s="9"/>
      <c r="N79" s="9" t="s">
        <v>197</v>
      </c>
      <c r="O79" s="9" t="s">
        <v>198</v>
      </c>
      <c r="P79" s="9" t="s">
        <v>199</v>
      </c>
      <c r="Q79" s="9" t="s">
        <v>200</v>
      </c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5">
      <c r="A80" s="31"/>
      <c r="B80" s="241" t="s">
        <v>99</v>
      </c>
      <c r="C80" s="64">
        <v>2054</v>
      </c>
      <c r="D80" s="7"/>
      <c r="E80" s="17"/>
      <c r="F80" s="17"/>
      <c r="G80" s="10"/>
      <c r="H80" s="68"/>
      <c r="I80" s="68"/>
      <c r="J80" s="19"/>
      <c r="K80" s="46"/>
      <c r="L80" s="43"/>
      <c r="M80" s="9"/>
      <c r="N80" s="115">
        <f>SUM(C5+C8+C9+C10+C11+C12+C13+C14+C16+C17+C18+C19+C34+C36+C37+C39+C40+C42+C43+C44+C45+C46+C47+C48+C49+C50+C54+C55+C56+C61+C62+C63+C64+C66+C67+C68+C71+C72+C73+C74+C75+C76+C77+C78+C79+C80+C81)</f>
        <v>141124.65</v>
      </c>
      <c r="O80" s="115">
        <f>SUM(F42)</f>
        <v>1202.62</v>
      </c>
      <c r="P80" s="115">
        <f>SUM(I5+I8+I9+I10+I13+I17+I32+I34+I37+I42+I55+I69+I70)</f>
        <v>11747</v>
      </c>
      <c r="Q80" s="115">
        <f>SUM(L5+L6+L8+L9+L10+L11+L12+L13+L14+L15+L32+L34+L35+L36+L37+L38+L39+L40+L41+L54+L55+L56+L57+L58+L59+L61)</f>
        <v>48098.3</v>
      </c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5">
      <c r="A81" s="31"/>
      <c r="B81" s="241" t="s">
        <v>100</v>
      </c>
      <c r="C81" s="64">
        <v>596</v>
      </c>
      <c r="D81" s="7"/>
      <c r="E81" s="17"/>
      <c r="F81" s="17"/>
      <c r="G81" s="10"/>
      <c r="H81" s="68"/>
      <c r="I81" s="68"/>
      <c r="J81" s="19"/>
      <c r="K81" s="46"/>
      <c r="L81" s="43"/>
      <c r="M81" s="9">
        <v>18</v>
      </c>
      <c r="N81" s="20" t="s">
        <v>202</v>
      </c>
      <c r="O81" s="20"/>
      <c r="P81" s="20"/>
      <c r="Q81" s="20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17" ht="14.25">
      <c r="A82" s="31"/>
      <c r="B82" s="15" t="s">
        <v>131</v>
      </c>
      <c r="C82" s="14">
        <f>SUM(C54:C81)</f>
        <v>69684</v>
      </c>
      <c r="D82" s="7"/>
      <c r="E82" s="15" t="s">
        <v>131</v>
      </c>
      <c r="F82" s="14">
        <f>SUM(F54:F81)</f>
        <v>0</v>
      </c>
      <c r="G82" s="10"/>
      <c r="H82" s="15" t="s">
        <v>131</v>
      </c>
      <c r="I82" s="14">
        <f>SUM(I54:I81)</f>
        <v>5895</v>
      </c>
      <c r="J82" s="10"/>
      <c r="K82" s="15" t="s">
        <v>131</v>
      </c>
      <c r="L82" s="14">
        <f>SUM(L54:L81)</f>
        <v>16366.15</v>
      </c>
      <c r="M82" s="9"/>
      <c r="N82" s="113">
        <f>SUM(C4+C7+C20+C21+C22+C23+C24+C26+C27+C30+C31+C33+C51+C60)</f>
        <v>139687</v>
      </c>
      <c r="O82" s="113">
        <f>SUM(F25+F26+F27+F30)</f>
        <v>18765.64</v>
      </c>
      <c r="P82" s="113">
        <f>SUM(I7+I22+I23+I30+I31+I33+I51+I60)</f>
        <v>23871</v>
      </c>
      <c r="Q82" s="113">
        <f>SUM(L4+L7+L33+L60)</f>
        <v>6285.72</v>
      </c>
    </row>
    <row r="83" spans="1:27" ht="15">
      <c r="A83" s="31"/>
      <c r="B83" s="32"/>
      <c r="C83" s="32"/>
      <c r="D83" s="33"/>
      <c r="E83" s="34"/>
      <c r="F83" s="34"/>
      <c r="G83" s="33"/>
      <c r="H83" s="52"/>
      <c r="I83" s="52"/>
      <c r="J83" s="33"/>
      <c r="K83" s="35"/>
      <c r="L83" s="36"/>
      <c r="M83" s="9"/>
      <c r="N83" s="2"/>
      <c r="O83" s="2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5">
      <c r="A84" s="155">
        <v>43318</v>
      </c>
      <c r="B84" s="203" t="s">
        <v>43</v>
      </c>
      <c r="C84" s="252">
        <v>13103</v>
      </c>
      <c r="D84" s="245"/>
      <c r="E84" s="246"/>
      <c r="F84" s="246"/>
      <c r="G84" s="214"/>
      <c r="H84" s="44" t="s">
        <v>43</v>
      </c>
      <c r="I84" s="45">
        <v>1606</v>
      </c>
      <c r="J84" s="242"/>
      <c r="K84" s="203" t="s">
        <v>43</v>
      </c>
      <c r="L84" s="204">
        <v>2741.29</v>
      </c>
      <c r="M84" s="9"/>
      <c r="N84" s="2"/>
      <c r="O84" s="2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13" ht="14.25">
      <c r="A85" s="31" t="s">
        <v>164</v>
      </c>
      <c r="B85" s="51"/>
      <c r="C85" s="51"/>
      <c r="D85" s="7"/>
      <c r="E85" s="17"/>
      <c r="F85" s="17"/>
      <c r="G85" s="10"/>
      <c r="H85" s="51"/>
      <c r="I85" s="51"/>
      <c r="J85" s="19"/>
      <c r="K85" s="203" t="s">
        <v>34</v>
      </c>
      <c r="L85" s="204">
        <v>447.51</v>
      </c>
      <c r="M85" s="9"/>
    </row>
    <row r="86" spans="1:13" ht="14.25">
      <c r="A86" s="31"/>
      <c r="B86" s="203" t="s">
        <v>35</v>
      </c>
      <c r="C86" s="14">
        <v>3958</v>
      </c>
      <c r="D86" s="242"/>
      <c r="E86" s="247"/>
      <c r="F86" s="247"/>
      <c r="G86" s="243"/>
      <c r="H86" s="218"/>
      <c r="I86" s="218"/>
      <c r="J86" s="244"/>
      <c r="K86" s="205" t="s">
        <v>35</v>
      </c>
      <c r="L86" s="205">
        <v>2339.75</v>
      </c>
      <c r="M86" s="9"/>
    </row>
    <row r="87" spans="1:13" ht="14.25">
      <c r="A87" s="31"/>
      <c r="B87" s="203" t="s">
        <v>2</v>
      </c>
      <c r="C87" s="14">
        <v>6913</v>
      </c>
      <c r="D87" s="242"/>
      <c r="E87" s="247"/>
      <c r="F87" s="247"/>
      <c r="G87" s="243"/>
      <c r="H87" s="218"/>
      <c r="I87" s="218"/>
      <c r="J87" s="244"/>
      <c r="K87" s="203" t="s">
        <v>2</v>
      </c>
      <c r="L87" s="204">
        <v>3602.59</v>
      </c>
      <c r="M87" s="9"/>
    </row>
    <row r="88" spans="1:13" ht="14.25">
      <c r="A88" s="31"/>
      <c r="B88" s="203" t="s">
        <v>14</v>
      </c>
      <c r="C88" s="14">
        <v>2631</v>
      </c>
      <c r="D88" s="242"/>
      <c r="E88" s="247"/>
      <c r="F88" s="247"/>
      <c r="G88" s="243"/>
      <c r="H88" s="218"/>
      <c r="I88" s="218"/>
      <c r="J88" s="244"/>
      <c r="K88" s="203" t="s">
        <v>14</v>
      </c>
      <c r="L88" s="204">
        <v>173.41</v>
      </c>
      <c r="M88" s="9"/>
    </row>
    <row r="89" spans="1:29" s="1" customFormat="1" ht="15">
      <c r="A89" s="31"/>
      <c r="B89" s="203" t="s">
        <v>27</v>
      </c>
      <c r="C89" s="14">
        <v>1322</v>
      </c>
      <c r="D89" s="242"/>
      <c r="E89" s="247"/>
      <c r="F89" s="247"/>
      <c r="G89" s="243"/>
      <c r="H89" s="218"/>
      <c r="I89" s="218"/>
      <c r="J89" s="244"/>
      <c r="K89" s="203" t="s">
        <v>27</v>
      </c>
      <c r="L89" s="204">
        <v>178.28</v>
      </c>
      <c r="M89" s="9"/>
      <c r="N89" s="4"/>
      <c r="O89" s="4"/>
      <c r="P89" s="4"/>
      <c r="Q89" s="4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1:29" s="1" customFormat="1" ht="15">
      <c r="A90" s="31"/>
      <c r="B90" s="203" t="s">
        <v>13</v>
      </c>
      <c r="C90" s="14">
        <v>3333</v>
      </c>
      <c r="D90" s="242"/>
      <c r="E90" s="247"/>
      <c r="F90" s="247"/>
      <c r="G90" s="243"/>
      <c r="H90" s="218"/>
      <c r="I90" s="218"/>
      <c r="J90" s="244"/>
      <c r="K90" s="203" t="s">
        <v>13</v>
      </c>
      <c r="L90" s="206">
        <v>1915.65</v>
      </c>
      <c r="M90" s="9"/>
      <c r="N90" s="4"/>
      <c r="O90" s="4"/>
      <c r="P90" s="4"/>
      <c r="Q90" s="4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1:13" ht="14.25">
      <c r="A91" s="31"/>
      <c r="B91" s="203" t="s">
        <v>17</v>
      </c>
      <c r="C91" s="64">
        <v>4739</v>
      </c>
      <c r="D91" s="242"/>
      <c r="E91" s="247"/>
      <c r="F91" s="247"/>
      <c r="G91" s="243"/>
      <c r="H91" s="44" t="s">
        <v>17</v>
      </c>
      <c r="I91" s="45">
        <v>12</v>
      </c>
      <c r="J91" s="244"/>
      <c r="K91" s="203" t="s">
        <v>17</v>
      </c>
      <c r="L91" s="204">
        <v>965.3</v>
      </c>
      <c r="M91" s="9"/>
    </row>
    <row r="92" spans="1:29" s="1" customFormat="1" ht="15">
      <c r="A92" s="31"/>
      <c r="B92" s="241" t="s">
        <v>26</v>
      </c>
      <c r="C92" s="14">
        <v>1444</v>
      </c>
      <c r="D92" s="242"/>
      <c r="E92" s="247"/>
      <c r="F92" s="247"/>
      <c r="G92" s="243"/>
      <c r="H92" s="244"/>
      <c r="I92" s="244"/>
      <c r="J92" s="244"/>
      <c r="K92" s="241" t="s">
        <v>26</v>
      </c>
      <c r="L92" s="45">
        <v>363.77</v>
      </c>
      <c r="M92" s="9"/>
      <c r="N92" s="4"/>
      <c r="O92" s="4"/>
      <c r="P92" s="4"/>
      <c r="Q92" s="4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1:29" s="1" customFormat="1" ht="15">
      <c r="A93" s="31"/>
      <c r="B93" s="203" t="s">
        <v>44</v>
      </c>
      <c r="C93" s="64">
        <v>2184</v>
      </c>
      <c r="D93" s="218"/>
      <c r="E93" s="218"/>
      <c r="F93" s="218"/>
      <c r="G93" s="218"/>
      <c r="H93" s="44" t="s">
        <v>44</v>
      </c>
      <c r="I93" s="216">
        <v>16</v>
      </c>
      <c r="J93" s="213"/>
      <c r="K93" s="44"/>
      <c r="L93" s="43"/>
      <c r="M93" s="9"/>
      <c r="N93" s="4"/>
      <c r="O93" s="4"/>
      <c r="P93" s="4"/>
      <c r="Q93" s="4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1:29" s="1" customFormat="1" ht="15">
      <c r="A94" s="31"/>
      <c r="B94" s="203" t="s">
        <v>148</v>
      </c>
      <c r="C94" s="64">
        <v>566</v>
      </c>
      <c r="D94" s="242"/>
      <c r="E94" s="247"/>
      <c r="F94" s="247"/>
      <c r="G94" s="243"/>
      <c r="H94" s="44"/>
      <c r="I94" s="45"/>
      <c r="J94" s="67"/>
      <c r="K94" s="46"/>
      <c r="L94" s="43"/>
      <c r="M94" s="9"/>
      <c r="N94" s="4"/>
      <c r="O94" s="4"/>
      <c r="P94" s="4"/>
      <c r="Q94" s="4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1:65" ht="15">
      <c r="A95" s="31"/>
      <c r="B95" s="203" t="s">
        <v>42</v>
      </c>
      <c r="C95" s="64">
        <v>5114</v>
      </c>
      <c r="D95" s="218"/>
      <c r="E95" s="211" t="s">
        <v>42</v>
      </c>
      <c r="F95" s="212">
        <v>2208</v>
      </c>
      <c r="G95" s="218"/>
      <c r="H95" s="44" t="s">
        <v>42</v>
      </c>
      <c r="I95" s="45">
        <v>1095</v>
      </c>
      <c r="J95" s="19"/>
      <c r="K95" s="46"/>
      <c r="L95" s="43"/>
      <c r="M95" s="1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</row>
    <row r="96" spans="1:65" ht="15">
      <c r="A96" s="31"/>
      <c r="B96" s="11"/>
      <c r="C96" s="13"/>
      <c r="D96" s="7"/>
      <c r="E96" s="44" t="s">
        <v>18</v>
      </c>
      <c r="F96" s="45">
        <v>8548</v>
      </c>
      <c r="G96" s="243"/>
      <c r="H96" s="44" t="s">
        <v>18</v>
      </c>
      <c r="I96" s="45">
        <v>6143</v>
      </c>
      <c r="J96" s="19"/>
      <c r="K96" s="68"/>
      <c r="L96" s="68"/>
      <c r="M96" s="9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</row>
    <row r="97" spans="1:25" ht="15">
      <c r="A97" s="31"/>
      <c r="B97" s="203" t="s">
        <v>15</v>
      </c>
      <c r="C97" s="64">
        <v>1133</v>
      </c>
      <c r="D97" s="7"/>
      <c r="E97" s="46"/>
      <c r="F97" s="43"/>
      <c r="G97" s="10"/>
      <c r="H97" s="51"/>
      <c r="I97" s="51"/>
      <c r="J97" s="19"/>
      <c r="K97" s="68"/>
      <c r="L97" s="68"/>
      <c r="M97" s="9">
        <v>22</v>
      </c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5">
      <c r="A98" s="31"/>
      <c r="B98" s="203" t="s">
        <v>8</v>
      </c>
      <c r="C98" s="64">
        <v>943</v>
      </c>
      <c r="D98" s="7"/>
      <c r="E98" s="46"/>
      <c r="F98" s="43"/>
      <c r="G98" s="10"/>
      <c r="H98" s="51"/>
      <c r="I98" s="51"/>
      <c r="J98" s="19"/>
      <c r="K98" s="68"/>
      <c r="L98" s="68"/>
      <c r="M98" s="18">
        <v>15</v>
      </c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65" ht="15">
      <c r="A99" s="31"/>
      <c r="B99" s="203" t="s">
        <v>10</v>
      </c>
      <c r="C99" s="64">
        <v>1404</v>
      </c>
      <c r="D99" s="7"/>
      <c r="E99" s="46"/>
      <c r="F99" s="43"/>
      <c r="G99" s="10"/>
      <c r="H99" s="19"/>
      <c r="I99" s="19"/>
      <c r="J99" s="19"/>
      <c r="K99" s="68"/>
      <c r="L99" s="68"/>
      <c r="M99" s="9" t="s">
        <v>133</v>
      </c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</row>
    <row r="100" spans="1:25" ht="15">
      <c r="A100" s="31"/>
      <c r="B100" s="46"/>
      <c r="C100" s="42"/>
      <c r="D100" s="7"/>
      <c r="E100" s="46"/>
      <c r="F100" s="43"/>
      <c r="G100" s="10"/>
      <c r="H100" s="44" t="s">
        <v>57</v>
      </c>
      <c r="I100" s="45">
        <v>1</v>
      </c>
      <c r="J100" s="19"/>
      <c r="K100" s="68"/>
      <c r="L100" s="68"/>
      <c r="M100" s="9">
        <v>17</v>
      </c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5">
      <c r="A101" s="31"/>
      <c r="B101" s="46"/>
      <c r="C101" s="42"/>
      <c r="D101" s="7"/>
      <c r="E101" s="46"/>
      <c r="F101" s="43"/>
      <c r="G101" s="10"/>
      <c r="H101" s="44" t="s">
        <v>121</v>
      </c>
      <c r="I101" s="45">
        <v>58</v>
      </c>
      <c r="J101" s="19"/>
      <c r="K101" s="68"/>
      <c r="L101" s="68"/>
      <c r="M101" s="9">
        <v>17</v>
      </c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65" ht="15">
      <c r="A102" s="31"/>
      <c r="B102" s="14"/>
      <c r="C102" s="14">
        <f>SUM(C84:C101)</f>
        <v>48787</v>
      </c>
      <c r="D102" s="7"/>
      <c r="E102" s="15" t="s">
        <v>131</v>
      </c>
      <c r="F102" s="14">
        <f>SUM(F84:F99)</f>
        <v>10756</v>
      </c>
      <c r="G102" s="10"/>
      <c r="H102" s="15" t="s">
        <v>131</v>
      </c>
      <c r="I102" s="14">
        <f>SUM(I84:I101)</f>
        <v>8931</v>
      </c>
      <c r="J102" s="10"/>
      <c r="K102" s="15" t="s">
        <v>131</v>
      </c>
      <c r="L102" s="14">
        <f>SUM(L84:L101)</f>
        <v>12727.55</v>
      </c>
      <c r="M102" s="9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</row>
    <row r="103" spans="1:29" s="1" customFormat="1" ht="15">
      <c r="A103" s="31"/>
      <c r="B103" s="32"/>
      <c r="C103" s="32"/>
      <c r="D103" s="33"/>
      <c r="E103" s="34"/>
      <c r="F103" s="34"/>
      <c r="G103" s="33"/>
      <c r="H103" s="52"/>
      <c r="I103" s="52"/>
      <c r="J103" s="33"/>
      <c r="K103" s="35"/>
      <c r="L103" s="36"/>
      <c r="M103" s="9"/>
      <c r="N103" s="4"/>
      <c r="O103" s="4"/>
      <c r="P103" s="4"/>
      <c r="Q103" s="4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1:25" ht="15">
      <c r="A104" s="31"/>
      <c r="B104" s="128" t="s">
        <v>95</v>
      </c>
      <c r="C104" s="42">
        <v>18395</v>
      </c>
      <c r="D104" s="65"/>
      <c r="E104" s="47"/>
      <c r="F104" s="47"/>
      <c r="G104" s="66"/>
      <c r="H104" s="46" t="s">
        <v>117</v>
      </c>
      <c r="I104" s="43">
        <v>4697</v>
      </c>
      <c r="J104" s="70"/>
      <c r="K104" s="128" t="s">
        <v>108</v>
      </c>
      <c r="L104" s="129">
        <v>1087.47</v>
      </c>
      <c r="M104" s="9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65" ht="15">
      <c r="A105" s="31"/>
      <c r="B105" s="69"/>
      <c r="C105" s="69"/>
      <c r="D105" s="70"/>
      <c r="E105" s="66"/>
      <c r="F105" s="66"/>
      <c r="G105" s="70"/>
      <c r="H105" s="68"/>
      <c r="I105" s="68"/>
      <c r="J105" s="70"/>
      <c r="K105" s="128" t="s">
        <v>95</v>
      </c>
      <c r="L105" s="129">
        <v>2560</v>
      </c>
      <c r="M105" s="9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</row>
    <row r="106" spans="1:65" ht="15">
      <c r="A106" s="31"/>
      <c r="B106" s="69"/>
      <c r="C106" s="69"/>
      <c r="D106" s="70"/>
      <c r="E106" s="66"/>
      <c r="F106" s="66"/>
      <c r="G106" s="70"/>
      <c r="H106" s="68"/>
      <c r="I106" s="68"/>
      <c r="J106" s="70"/>
      <c r="K106" s="128" t="s">
        <v>101</v>
      </c>
      <c r="L106" s="129">
        <v>3611.57</v>
      </c>
      <c r="M106" s="9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</row>
    <row r="107" spans="1:65" ht="15">
      <c r="A107" s="31"/>
      <c r="B107" s="69"/>
      <c r="C107" s="69"/>
      <c r="D107" s="70"/>
      <c r="E107" s="66"/>
      <c r="F107" s="66"/>
      <c r="G107" s="70"/>
      <c r="H107" s="46" t="s">
        <v>119</v>
      </c>
      <c r="I107" s="43">
        <v>19</v>
      </c>
      <c r="J107" s="70"/>
      <c r="K107" s="81" t="s">
        <v>119</v>
      </c>
      <c r="L107" s="43">
        <v>1407.84</v>
      </c>
      <c r="M107" s="9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</row>
    <row r="108" spans="1:65" ht="15">
      <c r="A108" s="31"/>
      <c r="B108" s="69"/>
      <c r="C108" s="69"/>
      <c r="D108" s="70"/>
      <c r="E108" s="66"/>
      <c r="F108" s="66"/>
      <c r="G108" s="70"/>
      <c r="H108" s="68"/>
      <c r="I108" s="68"/>
      <c r="J108" s="70"/>
      <c r="K108" s="81" t="s">
        <v>160</v>
      </c>
      <c r="L108" s="43">
        <v>1164.3</v>
      </c>
      <c r="M108" s="9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</row>
    <row r="109" spans="1:65" ht="15">
      <c r="A109" s="31"/>
      <c r="B109" s="128" t="s">
        <v>96</v>
      </c>
      <c r="C109" s="42">
        <v>25626</v>
      </c>
      <c r="D109" s="51"/>
      <c r="E109" s="51"/>
      <c r="F109" s="51"/>
      <c r="G109" s="51"/>
      <c r="H109" s="46" t="s">
        <v>118</v>
      </c>
      <c r="I109" s="43">
        <v>2867</v>
      </c>
      <c r="J109" s="70"/>
      <c r="K109" s="46"/>
      <c r="L109" s="43"/>
      <c r="M109" s="9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</row>
    <row r="110" spans="1:65" ht="15">
      <c r="A110" s="31"/>
      <c r="B110" s="69"/>
      <c r="C110" s="69"/>
      <c r="D110" s="70"/>
      <c r="E110" s="66"/>
      <c r="F110" s="66"/>
      <c r="G110" s="70"/>
      <c r="H110" s="68"/>
      <c r="I110" s="68"/>
      <c r="J110" s="70"/>
      <c r="K110" s="46"/>
      <c r="L110" s="43"/>
      <c r="M110" s="9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</row>
    <row r="111" spans="1:13" ht="14.25">
      <c r="A111" s="31"/>
      <c r="B111" s="128" t="s">
        <v>101</v>
      </c>
      <c r="C111" s="42">
        <v>31862</v>
      </c>
      <c r="D111" s="65"/>
      <c r="E111" s="47"/>
      <c r="F111" s="47"/>
      <c r="G111" s="66"/>
      <c r="H111" s="46" t="s">
        <v>101</v>
      </c>
      <c r="I111" s="43">
        <v>2066</v>
      </c>
      <c r="J111" s="70"/>
      <c r="K111" s="46"/>
      <c r="L111" s="43"/>
      <c r="M111" s="9"/>
    </row>
    <row r="112" spans="1:65" ht="22.5">
      <c r="A112" s="31"/>
      <c r="B112" s="128" t="s">
        <v>155</v>
      </c>
      <c r="C112" s="42">
        <v>1700</v>
      </c>
      <c r="D112" s="65"/>
      <c r="E112" s="47"/>
      <c r="F112" s="47"/>
      <c r="G112" s="66"/>
      <c r="H112" s="46"/>
      <c r="I112" s="43"/>
      <c r="J112" s="70"/>
      <c r="K112" s="46"/>
      <c r="L112" s="43"/>
      <c r="M112" s="9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</row>
    <row r="113" spans="1:65" ht="15">
      <c r="A113" s="31"/>
      <c r="B113" s="128" t="s">
        <v>102</v>
      </c>
      <c r="C113" s="42">
        <v>1147</v>
      </c>
      <c r="D113" s="65"/>
      <c r="E113" s="47"/>
      <c r="F113" s="47"/>
      <c r="G113" s="66"/>
      <c r="H113" s="68"/>
      <c r="I113" s="68"/>
      <c r="J113" s="70"/>
      <c r="K113" s="46"/>
      <c r="L113" s="43"/>
      <c r="M113" s="9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</row>
    <row r="114" spans="1:65" ht="15">
      <c r="A114" s="31"/>
      <c r="B114" s="128" t="s">
        <v>91</v>
      </c>
      <c r="C114" s="42">
        <v>7525</v>
      </c>
      <c r="D114" s="65"/>
      <c r="E114" s="47"/>
      <c r="F114" s="47"/>
      <c r="G114" s="66"/>
      <c r="H114" s="68"/>
      <c r="I114" s="68"/>
      <c r="J114" s="70"/>
      <c r="K114" s="46"/>
      <c r="L114" s="43"/>
      <c r="M114" s="9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</row>
    <row r="115" spans="1:65" ht="15">
      <c r="A115" s="31"/>
      <c r="B115" s="128" t="s">
        <v>156</v>
      </c>
      <c r="C115" s="42">
        <v>649</v>
      </c>
      <c r="D115" s="65"/>
      <c r="E115" s="47"/>
      <c r="F115" s="47"/>
      <c r="G115" s="66"/>
      <c r="H115" s="68"/>
      <c r="I115" s="68"/>
      <c r="J115" s="70"/>
      <c r="K115" s="46"/>
      <c r="L115" s="43"/>
      <c r="M115" s="9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</row>
    <row r="116" spans="1:65" ht="15">
      <c r="A116" s="31"/>
      <c r="B116" s="128" t="s">
        <v>157</v>
      </c>
      <c r="C116" s="42">
        <v>4229</v>
      </c>
      <c r="D116" s="65"/>
      <c r="E116" s="47"/>
      <c r="F116" s="47"/>
      <c r="G116" s="66"/>
      <c r="H116" s="68"/>
      <c r="I116" s="68"/>
      <c r="J116" s="70"/>
      <c r="K116" s="46"/>
      <c r="L116" s="43"/>
      <c r="M116" s="9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</row>
    <row r="117" spans="1:65" ht="15">
      <c r="A117" s="31"/>
      <c r="B117" s="128" t="s">
        <v>90</v>
      </c>
      <c r="C117" s="42">
        <v>3335</v>
      </c>
      <c r="D117" s="65"/>
      <c r="E117" s="47"/>
      <c r="F117" s="47"/>
      <c r="G117" s="66"/>
      <c r="H117" s="46" t="s">
        <v>90</v>
      </c>
      <c r="I117" s="43">
        <v>157</v>
      </c>
      <c r="J117" s="70"/>
      <c r="K117" s="46"/>
      <c r="L117" s="43"/>
      <c r="M117" s="9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</row>
    <row r="118" spans="1:65" ht="15">
      <c r="A118" s="31"/>
      <c r="B118" s="46"/>
      <c r="C118" s="42"/>
      <c r="D118" s="65"/>
      <c r="E118" s="47"/>
      <c r="F118" s="47"/>
      <c r="G118" s="66"/>
      <c r="H118" s="46"/>
      <c r="I118" s="43"/>
      <c r="J118" s="70"/>
      <c r="K118" s="46"/>
      <c r="L118" s="43"/>
      <c r="M118" s="9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</row>
    <row r="119" spans="1:65" ht="15">
      <c r="A119" s="31"/>
      <c r="B119" s="128" t="s">
        <v>104</v>
      </c>
      <c r="C119" s="42">
        <v>2112</v>
      </c>
      <c r="D119" s="222"/>
      <c r="E119" s="222"/>
      <c r="F119" s="222"/>
      <c r="G119" s="222"/>
      <c r="H119" s="222"/>
      <c r="I119" s="222"/>
      <c r="J119" s="70"/>
      <c r="K119" s="46"/>
      <c r="L119" s="43"/>
      <c r="M119" s="9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</row>
    <row r="120" spans="1:65" ht="15">
      <c r="A120" s="155">
        <v>43319</v>
      </c>
      <c r="B120" s="128" t="s">
        <v>105</v>
      </c>
      <c r="C120" s="42">
        <v>1226</v>
      </c>
      <c r="D120" s="68"/>
      <c r="E120" s="68"/>
      <c r="F120" s="68"/>
      <c r="G120" s="68"/>
      <c r="H120" s="46"/>
      <c r="I120" s="43"/>
      <c r="J120" s="70"/>
      <c r="K120" s="46"/>
      <c r="L120" s="43"/>
      <c r="M120" s="9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</row>
    <row r="121" spans="1:65" ht="15">
      <c r="A121" s="31" t="s">
        <v>165</v>
      </c>
      <c r="B121" s="128" t="s">
        <v>125</v>
      </c>
      <c r="C121" s="42">
        <v>2296</v>
      </c>
      <c r="D121" s="68"/>
      <c r="E121" s="68"/>
      <c r="F121" s="68"/>
      <c r="G121" s="68"/>
      <c r="H121" s="46"/>
      <c r="I121" s="43"/>
      <c r="J121" s="70"/>
      <c r="K121" s="46"/>
      <c r="L121" s="43"/>
      <c r="M121" s="9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</row>
    <row r="122" spans="1:67" ht="15">
      <c r="A122" s="31"/>
      <c r="B122" s="128" t="s">
        <v>103</v>
      </c>
      <c r="C122" s="42">
        <v>2784</v>
      </c>
      <c r="D122" s="68"/>
      <c r="E122" s="68"/>
      <c r="F122" s="68"/>
      <c r="G122" s="68"/>
      <c r="H122" s="46"/>
      <c r="I122" s="43"/>
      <c r="J122" s="70"/>
      <c r="K122" s="46"/>
      <c r="L122" s="43"/>
      <c r="M122" s="9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</row>
    <row r="123" spans="1:25" ht="15">
      <c r="A123" s="31"/>
      <c r="B123" s="128" t="s">
        <v>106</v>
      </c>
      <c r="C123" s="42">
        <v>2800</v>
      </c>
      <c r="D123" s="65"/>
      <c r="E123" s="47"/>
      <c r="F123" s="47"/>
      <c r="G123" s="66"/>
      <c r="H123" s="67"/>
      <c r="I123" s="67"/>
      <c r="J123" s="69"/>
      <c r="K123" s="69"/>
      <c r="L123" s="70"/>
      <c r="M123" s="9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9" ht="15">
      <c r="A124" s="31"/>
      <c r="B124" s="128" t="s">
        <v>107</v>
      </c>
      <c r="C124" s="42">
        <v>1887</v>
      </c>
      <c r="D124" s="65"/>
      <c r="E124" s="47"/>
      <c r="F124" s="47"/>
      <c r="G124" s="66"/>
      <c r="H124" s="46" t="s">
        <v>107</v>
      </c>
      <c r="I124" s="43">
        <v>571</v>
      </c>
      <c r="J124" s="69"/>
      <c r="K124" s="69"/>
      <c r="L124" s="70"/>
      <c r="M124" s="9"/>
      <c r="N124" s="2"/>
      <c r="O124" s="2"/>
      <c r="P124" s="2"/>
      <c r="Q124" s="2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ht="15">
      <c r="A125" s="31"/>
      <c r="B125" s="128" t="s">
        <v>108</v>
      </c>
      <c r="C125" s="42">
        <v>3785</v>
      </c>
      <c r="D125" s="65"/>
      <c r="E125" s="47"/>
      <c r="F125" s="47"/>
      <c r="G125" s="66"/>
      <c r="H125" s="68"/>
      <c r="I125" s="68"/>
      <c r="J125" s="69"/>
      <c r="K125" s="69"/>
      <c r="L125" s="70"/>
      <c r="M125" s="9"/>
      <c r="N125" s="2"/>
      <c r="O125" s="2"/>
      <c r="P125" s="2"/>
      <c r="Q125" s="2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ht="15">
      <c r="A126" s="31"/>
      <c r="B126" s="229" t="s">
        <v>92</v>
      </c>
      <c r="C126" s="77">
        <v>0</v>
      </c>
      <c r="D126" s="230"/>
      <c r="E126" s="239"/>
      <c r="F126" s="239"/>
      <c r="G126" s="228"/>
      <c r="H126" s="75" t="s">
        <v>92</v>
      </c>
      <c r="I126" s="80">
        <v>0</v>
      </c>
      <c r="J126" s="227"/>
      <c r="K126" s="227"/>
      <c r="L126" s="240"/>
      <c r="M126" s="9"/>
      <c r="N126" s="2"/>
      <c r="O126" s="2"/>
      <c r="P126" s="2"/>
      <c r="Q126" s="2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1:27" ht="15">
      <c r="A127" s="31"/>
      <c r="B127" s="229" t="s">
        <v>93</v>
      </c>
      <c r="C127" s="76">
        <v>0</v>
      </c>
      <c r="D127" s="65"/>
      <c r="E127" s="47"/>
      <c r="F127" s="47"/>
      <c r="G127" s="66"/>
      <c r="H127" s="68"/>
      <c r="I127" s="68"/>
      <c r="J127" s="69"/>
      <c r="K127" s="69"/>
      <c r="L127" s="70"/>
      <c r="M127" s="9"/>
      <c r="N127" s="2"/>
      <c r="O127" s="2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9" ht="15">
      <c r="A128" s="31"/>
      <c r="B128" s="128" t="s">
        <v>158</v>
      </c>
      <c r="C128" s="42">
        <v>16881</v>
      </c>
      <c r="D128" s="65"/>
      <c r="E128" s="47"/>
      <c r="F128" s="47"/>
      <c r="G128" s="66"/>
      <c r="H128" s="68"/>
      <c r="I128" s="68"/>
      <c r="J128" s="69"/>
      <c r="K128" s="69"/>
      <c r="L128" s="70"/>
      <c r="M128" s="9"/>
      <c r="N128" s="2"/>
      <c r="O128" s="2"/>
      <c r="P128" s="2"/>
      <c r="Q128" s="2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 ht="15">
      <c r="A129" s="31"/>
      <c r="B129" s="128" t="s">
        <v>94</v>
      </c>
      <c r="C129" s="42">
        <v>4973</v>
      </c>
      <c r="D129" s="65"/>
      <c r="E129" s="47"/>
      <c r="F129" s="47"/>
      <c r="G129" s="66"/>
      <c r="H129" s="46" t="s">
        <v>94</v>
      </c>
      <c r="I129" s="43">
        <v>1415</v>
      </c>
      <c r="J129" s="69"/>
      <c r="K129" s="69"/>
      <c r="L129" s="70"/>
      <c r="M129" s="9"/>
      <c r="N129" s="2"/>
      <c r="O129" s="2"/>
      <c r="P129" s="2"/>
      <c r="Q129" s="2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1:65" ht="15">
      <c r="A130" s="31"/>
      <c r="B130" s="15" t="s">
        <v>131</v>
      </c>
      <c r="C130" s="14">
        <f>SUM(C104:C129)</f>
        <v>133212</v>
      </c>
      <c r="D130" s="7"/>
      <c r="E130" s="15" t="s">
        <v>131</v>
      </c>
      <c r="F130" s="14">
        <f>SUM(F104:F129)</f>
        <v>0</v>
      </c>
      <c r="G130" s="7"/>
      <c r="H130" s="15" t="s">
        <v>131</v>
      </c>
      <c r="I130" s="14">
        <f>SUM(I104:I129)</f>
        <v>11792</v>
      </c>
      <c r="J130" s="7"/>
      <c r="K130" s="15" t="s">
        <v>131</v>
      </c>
      <c r="L130" s="14">
        <f>SUM(L104:L129)</f>
        <v>9831.18</v>
      </c>
      <c r="M130" s="9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</row>
    <row r="131" spans="1:65" ht="15">
      <c r="A131" s="31"/>
      <c r="B131" s="32"/>
      <c r="C131" s="32"/>
      <c r="D131" s="33"/>
      <c r="E131" s="34"/>
      <c r="F131" s="34"/>
      <c r="G131" s="33"/>
      <c r="H131" s="52"/>
      <c r="I131" s="52"/>
      <c r="J131" s="33"/>
      <c r="K131" s="35"/>
      <c r="L131" s="36"/>
      <c r="M131" s="9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</row>
    <row r="132" spans="1:65" ht="15">
      <c r="A132" s="30"/>
      <c r="B132" s="224" t="s">
        <v>142</v>
      </c>
      <c r="C132" s="69">
        <v>3004</v>
      </c>
      <c r="D132" s="65"/>
      <c r="E132" s="47"/>
      <c r="F132" s="47"/>
      <c r="G132" s="66"/>
      <c r="H132" s="46"/>
      <c r="I132" s="43"/>
      <c r="J132" s="67"/>
      <c r="K132" s="128" t="s">
        <v>1</v>
      </c>
      <c r="L132" s="129">
        <v>401.6</v>
      </c>
      <c r="M132" s="9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</row>
    <row r="133" spans="1:65" ht="15">
      <c r="A133" s="30"/>
      <c r="B133" s="253" t="s">
        <v>22</v>
      </c>
      <c r="C133" s="64">
        <v>6608</v>
      </c>
      <c r="D133" s="245"/>
      <c r="E133" s="246"/>
      <c r="F133" s="246"/>
      <c r="G133" s="214"/>
      <c r="H133" s="44" t="s">
        <v>22</v>
      </c>
      <c r="I133" s="45">
        <v>1344</v>
      </c>
      <c r="J133" s="213"/>
      <c r="K133" s="203" t="s">
        <v>22</v>
      </c>
      <c r="L133" s="206">
        <v>2055.5</v>
      </c>
      <c r="M133" s="9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</row>
    <row r="134" spans="1:65" ht="15">
      <c r="A134" s="31"/>
      <c r="B134" s="42"/>
      <c r="C134" s="42"/>
      <c r="D134" s="65"/>
      <c r="E134" s="47"/>
      <c r="F134" s="47"/>
      <c r="G134" s="66"/>
      <c r="H134" s="68"/>
      <c r="I134" s="68"/>
      <c r="J134" s="67"/>
      <c r="K134" s="203" t="s">
        <v>77</v>
      </c>
      <c r="L134" s="206">
        <v>4366.21</v>
      </c>
      <c r="M134" s="9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</row>
    <row r="135" spans="1:65" ht="22.5">
      <c r="A135" s="31"/>
      <c r="B135" s="128" t="s">
        <v>192</v>
      </c>
      <c r="C135" s="42">
        <v>13983</v>
      </c>
      <c r="D135" s="51"/>
      <c r="E135" s="51"/>
      <c r="F135" s="51"/>
      <c r="G135" s="51"/>
      <c r="H135" s="46" t="s">
        <v>120</v>
      </c>
      <c r="I135" s="43">
        <v>2117</v>
      </c>
      <c r="J135" s="67"/>
      <c r="K135" s="128" t="s">
        <v>120</v>
      </c>
      <c r="L135" s="130">
        <v>4185.75</v>
      </c>
      <c r="M135" s="9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</row>
    <row r="136" spans="1:29" s="1" customFormat="1" ht="15">
      <c r="A136" s="31"/>
      <c r="B136" s="203" t="s">
        <v>54</v>
      </c>
      <c r="C136" s="14">
        <v>6964</v>
      </c>
      <c r="D136" s="242"/>
      <c r="E136" s="44"/>
      <c r="F136" s="45"/>
      <c r="G136" s="243"/>
      <c r="H136" s="44" t="s">
        <v>54</v>
      </c>
      <c r="I136" s="45">
        <v>673</v>
      </c>
      <c r="J136" s="67"/>
      <c r="K136" s="205" t="s">
        <v>54</v>
      </c>
      <c r="L136" s="205">
        <v>5094.84</v>
      </c>
      <c r="M136" s="9"/>
      <c r="N136" s="4"/>
      <c r="O136" s="4"/>
      <c r="P136" s="4"/>
      <c r="Q136" s="4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1:13" ht="14.25">
      <c r="A137" s="31"/>
      <c r="B137" s="203" t="s">
        <v>79</v>
      </c>
      <c r="C137" s="64">
        <v>3101</v>
      </c>
      <c r="D137" s="218"/>
      <c r="E137" s="218"/>
      <c r="F137" s="218"/>
      <c r="G137" s="218"/>
      <c r="H137" s="44" t="s">
        <v>79</v>
      </c>
      <c r="I137" s="45">
        <v>47</v>
      </c>
      <c r="J137" s="67"/>
      <c r="K137" s="203" t="s">
        <v>79</v>
      </c>
      <c r="L137" s="204">
        <v>706</v>
      </c>
      <c r="M137" s="20">
        <v>18</v>
      </c>
    </row>
    <row r="138" spans="1:13" ht="45">
      <c r="A138" s="31"/>
      <c r="B138" s="203" t="s">
        <v>145</v>
      </c>
      <c r="C138" s="14">
        <v>3276</v>
      </c>
      <c r="D138" s="242"/>
      <c r="E138" s="44"/>
      <c r="F138" s="45"/>
      <c r="G138" s="243"/>
      <c r="H138" s="44" t="s">
        <v>46</v>
      </c>
      <c r="I138" s="45">
        <v>10</v>
      </c>
      <c r="J138" s="67"/>
      <c r="K138" s="203" t="s">
        <v>46</v>
      </c>
      <c r="L138" s="204">
        <v>626.46</v>
      </c>
      <c r="M138" s="20">
        <v>18</v>
      </c>
    </row>
    <row r="139" spans="1:12" ht="26.25" customHeight="1">
      <c r="A139" s="155">
        <v>43320</v>
      </c>
      <c r="B139" s="203" t="s">
        <v>50</v>
      </c>
      <c r="C139" s="14">
        <v>3968</v>
      </c>
      <c r="D139" s="242"/>
      <c r="E139" s="44"/>
      <c r="F139" s="45"/>
      <c r="G139" s="243"/>
      <c r="H139" s="216"/>
      <c r="I139" s="216"/>
      <c r="J139" s="67"/>
      <c r="K139" s="203" t="s">
        <v>50</v>
      </c>
      <c r="L139" s="204">
        <v>1708.2</v>
      </c>
    </row>
    <row r="140" spans="1:65" ht="17.25" customHeight="1">
      <c r="A140" s="31" t="s">
        <v>166</v>
      </c>
      <c r="B140" s="64"/>
      <c r="C140" s="64"/>
      <c r="D140" s="245"/>
      <c r="E140" s="246"/>
      <c r="F140" s="246"/>
      <c r="G140" s="214"/>
      <c r="H140" s="213"/>
      <c r="I140" s="213"/>
      <c r="J140" s="67"/>
      <c r="K140" s="203" t="s">
        <v>123</v>
      </c>
      <c r="L140" s="204">
        <v>535.82</v>
      </c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</row>
    <row r="141" spans="1:65" ht="33.75">
      <c r="A141" s="31"/>
      <c r="B141" s="203" t="s">
        <v>146</v>
      </c>
      <c r="C141" s="14">
        <v>4895.65</v>
      </c>
      <c r="D141" s="242"/>
      <c r="E141" s="44"/>
      <c r="F141" s="45"/>
      <c r="G141" s="243"/>
      <c r="H141" s="44" t="s">
        <v>12</v>
      </c>
      <c r="I141" s="45">
        <v>72</v>
      </c>
      <c r="J141" s="67"/>
      <c r="K141" s="203" t="s">
        <v>12</v>
      </c>
      <c r="L141" s="204">
        <v>1215.42</v>
      </c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</row>
    <row r="142" spans="1:27" ht="15">
      <c r="A142" s="31"/>
      <c r="B142" s="128" t="s">
        <v>78</v>
      </c>
      <c r="C142" s="42">
        <v>1335</v>
      </c>
      <c r="D142" s="7"/>
      <c r="E142" s="44"/>
      <c r="F142" s="45"/>
      <c r="G142" s="10"/>
      <c r="H142" s="46"/>
      <c r="I142" s="43"/>
      <c r="J142" s="67"/>
      <c r="K142" s="46"/>
      <c r="L142" s="43"/>
      <c r="N142" s="2"/>
      <c r="O142" s="2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13" ht="14.25">
      <c r="A143" s="31"/>
      <c r="B143" s="128" t="s">
        <v>23</v>
      </c>
      <c r="C143" s="42">
        <v>3338</v>
      </c>
      <c r="D143" s="68"/>
      <c r="E143" s="68"/>
      <c r="F143" s="68"/>
      <c r="G143" s="68"/>
      <c r="H143" s="46"/>
      <c r="I143" s="43"/>
      <c r="J143" s="67"/>
      <c r="K143" s="46"/>
      <c r="L143" s="43"/>
      <c r="M143" s="20"/>
    </row>
    <row r="144" spans="1:25" ht="15">
      <c r="A144" s="31"/>
      <c r="B144" s="128" t="s">
        <v>5</v>
      </c>
      <c r="C144" s="42">
        <v>529</v>
      </c>
      <c r="D144" s="51"/>
      <c r="E144" s="51"/>
      <c r="F144" s="51"/>
      <c r="G144" s="51"/>
      <c r="H144" s="46" t="s">
        <v>116</v>
      </c>
      <c r="I144" s="43">
        <v>276</v>
      </c>
      <c r="J144" s="67"/>
      <c r="K144" s="46"/>
      <c r="L144" s="43"/>
      <c r="M144" s="20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13" ht="17.25" customHeight="1">
      <c r="A145" s="31"/>
      <c r="B145" s="128" t="s">
        <v>9</v>
      </c>
      <c r="C145" s="42">
        <v>954</v>
      </c>
      <c r="D145" s="51"/>
      <c r="E145" s="51"/>
      <c r="F145" s="51"/>
      <c r="G145" s="51"/>
      <c r="H145" s="46" t="s">
        <v>9</v>
      </c>
      <c r="I145" s="43">
        <v>206</v>
      </c>
      <c r="J145" s="67"/>
      <c r="K145" s="46"/>
      <c r="L145" s="43"/>
      <c r="M145" s="20"/>
    </row>
    <row r="146" spans="1:65" ht="22.5">
      <c r="A146" s="31"/>
      <c r="B146" s="128" t="s">
        <v>143</v>
      </c>
      <c r="C146" s="42">
        <v>2475</v>
      </c>
      <c r="D146" s="68"/>
      <c r="E146" s="51"/>
      <c r="F146" s="51"/>
      <c r="G146" s="68"/>
      <c r="H146" s="46"/>
      <c r="I146" s="43"/>
      <c r="J146" s="67"/>
      <c r="K146" s="46"/>
      <c r="L146" s="43"/>
      <c r="M146" s="20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</row>
    <row r="147" spans="1:13" ht="14.25">
      <c r="A147" s="31"/>
      <c r="B147" s="51"/>
      <c r="C147" s="51"/>
      <c r="D147" s="7"/>
      <c r="E147" s="46" t="s">
        <v>112</v>
      </c>
      <c r="F147" s="43">
        <v>231</v>
      </c>
      <c r="G147" s="10"/>
      <c r="H147" s="19"/>
      <c r="I147" s="19"/>
      <c r="J147" s="51"/>
      <c r="K147" s="51"/>
      <c r="L147" s="51"/>
      <c r="M147" s="20"/>
    </row>
    <row r="148" spans="1:13" ht="14.25">
      <c r="A148" s="31"/>
      <c r="B148" s="128" t="s">
        <v>3</v>
      </c>
      <c r="C148" s="42">
        <v>2001</v>
      </c>
      <c r="D148" s="7"/>
      <c r="E148" s="46" t="s">
        <v>3</v>
      </c>
      <c r="F148" s="43">
        <v>771.64</v>
      </c>
      <c r="G148" s="10"/>
      <c r="H148" s="19"/>
      <c r="I148" s="19"/>
      <c r="J148" s="51"/>
      <c r="K148" s="51"/>
      <c r="L148" s="51"/>
      <c r="M148" s="20"/>
    </row>
    <row r="149" spans="1:29" s="1" customFormat="1" ht="22.5">
      <c r="A149" s="31"/>
      <c r="B149" s="128" t="s">
        <v>4</v>
      </c>
      <c r="C149" s="42">
        <v>1174</v>
      </c>
      <c r="D149" s="7"/>
      <c r="E149" s="46" t="s">
        <v>111</v>
      </c>
      <c r="F149" s="43">
        <v>1399</v>
      </c>
      <c r="G149" s="10"/>
      <c r="H149" s="19"/>
      <c r="I149" s="19"/>
      <c r="J149" s="51"/>
      <c r="K149" s="51"/>
      <c r="L149" s="51"/>
      <c r="M149" s="20"/>
      <c r="N149" s="4"/>
      <c r="O149" s="4"/>
      <c r="P149" s="4"/>
      <c r="Q149" s="4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1:29" s="1" customFormat="1" ht="15">
      <c r="A150" s="31"/>
      <c r="B150" s="203" t="s">
        <v>25</v>
      </c>
      <c r="C150" s="14">
        <v>5111</v>
      </c>
      <c r="D150" s="242"/>
      <c r="E150" s="218"/>
      <c r="F150" s="218"/>
      <c r="G150" s="243"/>
      <c r="H150" s="44" t="s">
        <v>25</v>
      </c>
      <c r="I150" s="45">
        <v>22</v>
      </c>
      <c r="J150" s="218"/>
      <c r="K150" s="218"/>
      <c r="L150" s="218"/>
      <c r="M150" s="20"/>
      <c r="N150" s="4"/>
      <c r="O150" s="4"/>
      <c r="P150" s="4"/>
      <c r="Q150" s="4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1:27" ht="15">
      <c r="A151" s="31"/>
      <c r="B151" s="203" t="s">
        <v>45</v>
      </c>
      <c r="C151" s="14">
        <v>1376</v>
      </c>
      <c r="D151" s="7"/>
      <c r="E151" s="51"/>
      <c r="F151" s="51"/>
      <c r="G151" s="10"/>
      <c r="H151" s="19"/>
      <c r="I151" s="19"/>
      <c r="J151" s="51"/>
      <c r="K151" s="51"/>
      <c r="L151" s="51"/>
      <c r="M151" s="20"/>
      <c r="N151" s="2"/>
      <c r="O151" s="2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65" ht="15">
      <c r="A152" s="31"/>
      <c r="B152" s="15" t="s">
        <v>131</v>
      </c>
      <c r="C152" s="14">
        <f>SUM(C132:C151)</f>
        <v>64092.65</v>
      </c>
      <c r="D152" s="7"/>
      <c r="E152" s="15" t="s">
        <v>131</v>
      </c>
      <c r="F152" s="14">
        <f>SUM(F132:F151)</f>
        <v>2401.64</v>
      </c>
      <c r="G152" s="10"/>
      <c r="H152" s="15" t="s">
        <v>131</v>
      </c>
      <c r="I152" s="14">
        <f>SUM(I132:I151)</f>
        <v>4767</v>
      </c>
      <c r="J152" s="10"/>
      <c r="K152" s="15" t="s">
        <v>131</v>
      </c>
      <c r="L152" s="14">
        <f>SUM(L132:L151)</f>
        <v>20895.800000000003</v>
      </c>
      <c r="M152" s="20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</row>
    <row r="153" spans="1:13" ht="14.25">
      <c r="A153" s="31"/>
      <c r="B153" s="32"/>
      <c r="C153" s="32"/>
      <c r="D153" s="33"/>
      <c r="E153" s="34"/>
      <c r="F153" s="34"/>
      <c r="G153" s="33"/>
      <c r="H153" s="52"/>
      <c r="I153" s="52"/>
      <c r="J153" s="33"/>
      <c r="K153" s="35"/>
      <c r="L153" s="36"/>
      <c r="M153" s="20"/>
    </row>
    <row r="154" spans="1:29" s="1" customFormat="1" ht="15">
      <c r="A154" s="31"/>
      <c r="B154" s="128" t="s">
        <v>162</v>
      </c>
      <c r="C154" s="42">
        <v>24679</v>
      </c>
      <c r="D154" s="65"/>
      <c r="E154" s="46" t="s">
        <v>110</v>
      </c>
      <c r="F154" s="43">
        <v>16364</v>
      </c>
      <c r="G154" s="65"/>
      <c r="H154" s="46" t="s">
        <v>110</v>
      </c>
      <c r="I154" s="43">
        <v>3145</v>
      </c>
      <c r="J154" s="67"/>
      <c r="K154" s="46"/>
      <c r="L154" s="43"/>
      <c r="M154" s="20"/>
      <c r="N154" s="4"/>
      <c r="O154" s="4"/>
      <c r="P154" s="4"/>
      <c r="Q154" s="4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</row>
    <row r="155" spans="1:65" ht="15">
      <c r="A155" s="31"/>
      <c r="B155" s="128" t="s">
        <v>115</v>
      </c>
      <c r="C155" s="42">
        <v>13837</v>
      </c>
      <c r="D155" s="65"/>
      <c r="E155" s="46"/>
      <c r="F155" s="43"/>
      <c r="G155" s="65"/>
      <c r="H155" s="46" t="s">
        <v>115</v>
      </c>
      <c r="I155" s="43">
        <v>4928</v>
      </c>
      <c r="J155" s="67"/>
      <c r="K155" s="46"/>
      <c r="L155" s="43"/>
      <c r="M155" s="20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</row>
    <row r="156" spans="1:13" ht="14.25">
      <c r="A156" s="155">
        <v>43321</v>
      </c>
      <c r="B156" s="218"/>
      <c r="C156" s="218"/>
      <c r="D156" s="218"/>
      <c r="E156" s="218"/>
      <c r="F156" s="218"/>
      <c r="G156" s="218"/>
      <c r="H156" s="44" t="s">
        <v>65</v>
      </c>
      <c r="I156" s="45">
        <v>34</v>
      </c>
      <c r="J156" s="67"/>
      <c r="K156" s="203" t="s">
        <v>65</v>
      </c>
      <c r="L156" s="205">
        <v>566</v>
      </c>
      <c r="M156" s="20"/>
    </row>
    <row r="157" spans="1:13" ht="14.25">
      <c r="A157" s="31" t="s">
        <v>254</v>
      </c>
      <c r="B157" s="128" t="s">
        <v>163</v>
      </c>
      <c r="C157" s="42">
        <v>11290</v>
      </c>
      <c r="D157" s="65"/>
      <c r="E157" s="47"/>
      <c r="F157" s="47"/>
      <c r="G157" s="66"/>
      <c r="H157" s="46" t="s">
        <v>66</v>
      </c>
      <c r="I157" s="43">
        <v>745</v>
      </c>
      <c r="J157" s="67"/>
      <c r="K157" s="128" t="s">
        <v>66</v>
      </c>
      <c r="L157" s="130">
        <v>1178.15</v>
      </c>
      <c r="M157" s="20"/>
    </row>
    <row r="158" spans="1:13" ht="14.25">
      <c r="A158" s="31"/>
      <c r="B158" s="203" t="s">
        <v>149</v>
      </c>
      <c r="C158" s="64">
        <v>2633</v>
      </c>
      <c r="D158" s="245"/>
      <c r="E158" s="246"/>
      <c r="F158" s="246"/>
      <c r="G158" s="214"/>
      <c r="H158" s="44" t="s">
        <v>149</v>
      </c>
      <c r="I158" s="213">
        <v>617</v>
      </c>
      <c r="J158" s="216"/>
      <c r="K158" s="203" t="s">
        <v>149</v>
      </c>
      <c r="L158" s="205">
        <v>681</v>
      </c>
      <c r="M158" s="20"/>
    </row>
    <row r="159" spans="1:13" ht="14.25">
      <c r="A159" s="31"/>
      <c r="B159" s="51"/>
      <c r="C159" s="51"/>
      <c r="D159" s="51"/>
      <c r="E159" s="51"/>
      <c r="F159" s="51"/>
      <c r="G159" s="51"/>
      <c r="H159" s="51"/>
      <c r="I159" s="51"/>
      <c r="J159" s="68"/>
      <c r="K159" s="203" t="s">
        <v>127</v>
      </c>
      <c r="L159" s="204">
        <v>6097</v>
      </c>
      <c r="M159" s="20"/>
    </row>
    <row r="160" spans="1:13" ht="14.25">
      <c r="A160" s="31"/>
      <c r="B160" s="51"/>
      <c r="C160" s="51"/>
      <c r="D160" s="51"/>
      <c r="E160" s="51"/>
      <c r="F160" s="51"/>
      <c r="G160" s="51"/>
      <c r="H160" s="51"/>
      <c r="I160" s="51"/>
      <c r="J160" s="68"/>
      <c r="K160" s="203" t="s">
        <v>38</v>
      </c>
      <c r="L160" s="204">
        <v>338.3</v>
      </c>
      <c r="M160" s="20"/>
    </row>
    <row r="161" spans="1:13" ht="45">
      <c r="A161" s="31"/>
      <c r="B161" s="203" t="s">
        <v>150</v>
      </c>
      <c r="C161" s="64">
        <v>3168</v>
      </c>
      <c r="D161" s="245"/>
      <c r="E161" s="246"/>
      <c r="F161" s="246"/>
      <c r="G161" s="214"/>
      <c r="H161" s="213" t="s">
        <v>140</v>
      </c>
      <c r="I161" s="213">
        <v>620</v>
      </c>
      <c r="J161" s="216"/>
      <c r="K161" s="206" t="s">
        <v>140</v>
      </c>
      <c r="L161" s="206">
        <v>6212.4</v>
      </c>
      <c r="M161" s="20"/>
    </row>
    <row r="162" spans="1:14" ht="14.25">
      <c r="A162" s="31"/>
      <c r="B162" s="203" t="s">
        <v>16</v>
      </c>
      <c r="C162" s="64">
        <v>1711</v>
      </c>
      <c r="D162" s="218"/>
      <c r="E162" s="218"/>
      <c r="F162" s="218"/>
      <c r="G162" s="218"/>
      <c r="H162" s="218"/>
      <c r="I162" s="218"/>
      <c r="J162" s="216"/>
      <c r="K162" s="241" t="s">
        <v>16</v>
      </c>
      <c r="L162" s="45">
        <v>182.01</v>
      </c>
      <c r="M162" s="20"/>
      <c r="N162" s="18"/>
    </row>
    <row r="163" spans="1:13" ht="14.25">
      <c r="A163" s="31"/>
      <c r="B163" s="241" t="s">
        <v>72</v>
      </c>
      <c r="C163" s="64">
        <v>1123</v>
      </c>
      <c r="D163" s="218"/>
      <c r="E163" s="218"/>
      <c r="F163" s="218"/>
      <c r="G163" s="218"/>
      <c r="H163" s="218"/>
      <c r="I163" s="218"/>
      <c r="J163" s="216"/>
      <c r="K163" s="241" t="s">
        <v>128</v>
      </c>
      <c r="L163" s="45">
        <v>357.1</v>
      </c>
      <c r="M163" s="20"/>
    </row>
    <row r="164" spans="1:13" ht="14.25">
      <c r="A164" s="31"/>
      <c r="B164" s="241" t="s">
        <v>73</v>
      </c>
      <c r="C164" s="64">
        <v>1123</v>
      </c>
      <c r="D164" s="218"/>
      <c r="E164" s="218"/>
      <c r="F164" s="218"/>
      <c r="G164" s="218"/>
      <c r="H164" s="218"/>
      <c r="I164" s="218"/>
      <c r="J164" s="216"/>
      <c r="K164" s="241" t="s">
        <v>73</v>
      </c>
      <c r="L164" s="45">
        <v>295.44</v>
      </c>
      <c r="M164" s="20"/>
    </row>
    <row r="165" spans="1:13" ht="14.25">
      <c r="A165" s="31"/>
      <c r="B165" s="241" t="s">
        <v>74</v>
      </c>
      <c r="C165" s="64">
        <v>1619</v>
      </c>
      <c r="D165" s="218"/>
      <c r="E165" s="218"/>
      <c r="F165" s="218"/>
      <c r="G165" s="218"/>
      <c r="H165" s="218"/>
      <c r="I165" s="218"/>
      <c r="J165" s="216"/>
      <c r="K165" s="241" t="s">
        <v>74</v>
      </c>
      <c r="L165" s="45">
        <v>90</v>
      </c>
      <c r="M165" s="20"/>
    </row>
    <row r="166" spans="1:13" ht="14.25">
      <c r="A166" s="31"/>
      <c r="B166" s="241" t="s">
        <v>19</v>
      </c>
      <c r="C166" s="64">
        <v>1539</v>
      </c>
      <c r="D166" s="65"/>
      <c r="E166" s="47"/>
      <c r="F166" s="47"/>
      <c r="G166" s="66"/>
      <c r="H166" s="68"/>
      <c r="I166" s="68"/>
      <c r="J166" s="67"/>
      <c r="K166" s="68"/>
      <c r="L166" s="68"/>
      <c r="M166" s="20"/>
    </row>
    <row r="167" spans="1:13" ht="14.25">
      <c r="A167" s="31"/>
      <c r="B167" s="241" t="s">
        <v>20</v>
      </c>
      <c r="C167" s="64">
        <v>2913</v>
      </c>
      <c r="D167" s="65"/>
      <c r="E167" s="47"/>
      <c r="F167" s="47"/>
      <c r="G167" s="66"/>
      <c r="H167" s="68"/>
      <c r="I167" s="68"/>
      <c r="J167" s="67"/>
      <c r="K167" s="68"/>
      <c r="L167" s="68"/>
      <c r="M167" s="20"/>
    </row>
    <row r="168" spans="1:65" ht="34.5" customHeight="1">
      <c r="A168" s="31"/>
      <c r="B168" s="241" t="s">
        <v>69</v>
      </c>
      <c r="C168" s="64">
        <v>1788</v>
      </c>
      <c r="D168" s="65"/>
      <c r="E168" s="47"/>
      <c r="F168" s="47"/>
      <c r="G168" s="66"/>
      <c r="H168" s="68"/>
      <c r="I168" s="68"/>
      <c r="J168" s="67"/>
      <c r="K168" s="68"/>
      <c r="L168" s="68"/>
      <c r="M168" s="20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</row>
    <row r="169" spans="1:13" ht="14.25">
      <c r="A169" s="31"/>
      <c r="B169" s="241" t="s">
        <v>70</v>
      </c>
      <c r="C169" s="64">
        <v>1297</v>
      </c>
      <c r="D169" s="65"/>
      <c r="E169" s="47"/>
      <c r="F169" s="47"/>
      <c r="G169" s="66"/>
      <c r="H169" s="68"/>
      <c r="I169" s="68"/>
      <c r="J169" s="67"/>
      <c r="K169" s="68"/>
      <c r="L169" s="68"/>
      <c r="M169" s="20"/>
    </row>
    <row r="170" spans="1:13" ht="14.25">
      <c r="A170" s="31"/>
      <c r="B170" s="241" t="s">
        <v>71</v>
      </c>
      <c r="C170" s="64">
        <v>1409</v>
      </c>
      <c r="D170" s="65"/>
      <c r="E170" s="47"/>
      <c r="F170" s="47"/>
      <c r="G170" s="66"/>
      <c r="H170" s="68"/>
      <c r="I170" s="68"/>
      <c r="J170" s="67"/>
      <c r="K170" s="68"/>
      <c r="L170" s="68"/>
      <c r="M170" s="20"/>
    </row>
    <row r="171" spans="1:13" ht="14.25">
      <c r="A171" s="31"/>
      <c r="B171" s="203" t="s">
        <v>11</v>
      </c>
      <c r="C171" s="64">
        <v>2157</v>
      </c>
      <c r="D171" s="65"/>
      <c r="E171" s="47"/>
      <c r="F171" s="47"/>
      <c r="G171" s="66"/>
      <c r="H171" s="68"/>
      <c r="I171" s="68"/>
      <c r="J171" s="67"/>
      <c r="K171" s="51"/>
      <c r="L171" s="51"/>
      <c r="M171" s="20"/>
    </row>
    <row r="172" spans="1:13" ht="14.25">
      <c r="A172" s="31"/>
      <c r="B172" s="241" t="s">
        <v>75</v>
      </c>
      <c r="C172" s="64">
        <v>828</v>
      </c>
      <c r="D172" s="65"/>
      <c r="E172" s="47"/>
      <c r="F172" s="47"/>
      <c r="G172" s="66"/>
      <c r="H172" s="68"/>
      <c r="I172" s="68"/>
      <c r="J172" s="67"/>
      <c r="K172" s="51"/>
      <c r="L172" s="51"/>
      <c r="M172" s="20"/>
    </row>
    <row r="173" spans="1:13" ht="14.25">
      <c r="A173" s="31"/>
      <c r="B173" s="241" t="s">
        <v>55</v>
      </c>
      <c r="C173" s="14">
        <v>1647</v>
      </c>
      <c r="D173" s="245"/>
      <c r="E173" s="218"/>
      <c r="F173" s="218"/>
      <c r="G173" s="214"/>
      <c r="H173" s="216"/>
      <c r="I173" s="216"/>
      <c r="J173" s="213"/>
      <c r="K173" s="218"/>
      <c r="L173" s="51"/>
      <c r="M173" s="20">
        <v>21</v>
      </c>
    </row>
    <row r="174" spans="1:13" ht="14.25">
      <c r="A174" s="31"/>
      <c r="B174" s="203" t="s">
        <v>36</v>
      </c>
      <c r="C174" s="14">
        <v>10568</v>
      </c>
      <c r="D174" s="242"/>
      <c r="E174" s="15" t="s">
        <v>36</v>
      </c>
      <c r="F174" s="45">
        <v>1202.62</v>
      </c>
      <c r="G174" s="214"/>
      <c r="H174" s="44" t="s">
        <v>36</v>
      </c>
      <c r="I174" s="45">
        <v>2981</v>
      </c>
      <c r="J174" s="213"/>
      <c r="K174" s="44"/>
      <c r="L174" s="43"/>
      <c r="M174" s="20">
        <v>22</v>
      </c>
    </row>
    <row r="175" spans="1:13" ht="14.25">
      <c r="A175" s="31"/>
      <c r="B175" s="203" t="s">
        <v>83</v>
      </c>
      <c r="C175" s="64">
        <v>938</v>
      </c>
      <c r="D175" s="245"/>
      <c r="E175" s="246"/>
      <c r="F175" s="246"/>
      <c r="G175" s="214"/>
      <c r="H175" s="213"/>
      <c r="I175" s="213"/>
      <c r="J175" s="213"/>
      <c r="K175" s="44"/>
      <c r="L175" s="43"/>
      <c r="M175" s="20"/>
    </row>
    <row r="176" spans="1:13" ht="14.25">
      <c r="A176" s="31"/>
      <c r="B176" s="203" t="s">
        <v>84</v>
      </c>
      <c r="C176" s="64">
        <v>991</v>
      </c>
      <c r="D176" s="245"/>
      <c r="E176" s="246"/>
      <c r="F176" s="246"/>
      <c r="G176" s="214"/>
      <c r="H176" s="213"/>
      <c r="I176" s="213"/>
      <c r="J176" s="213"/>
      <c r="K176" s="44"/>
      <c r="L176" s="43"/>
      <c r="M176" s="20"/>
    </row>
    <row r="177" spans="1:13" ht="14.25">
      <c r="A177" s="31"/>
      <c r="B177" s="203" t="s">
        <v>37</v>
      </c>
      <c r="C177" s="64">
        <v>1091</v>
      </c>
      <c r="D177" s="245"/>
      <c r="E177" s="246"/>
      <c r="F177" s="246"/>
      <c r="G177" s="214"/>
      <c r="H177" s="213"/>
      <c r="I177" s="213"/>
      <c r="J177" s="213"/>
      <c r="K177" s="44"/>
      <c r="L177" s="43"/>
      <c r="M177" s="20"/>
    </row>
    <row r="178" spans="1:13" ht="22.5">
      <c r="A178" s="31"/>
      <c r="B178" s="128" t="s">
        <v>141</v>
      </c>
      <c r="C178" s="42">
        <v>55825</v>
      </c>
      <c r="D178" s="51"/>
      <c r="E178" s="51"/>
      <c r="F178" s="51"/>
      <c r="G178" s="51"/>
      <c r="H178" s="11" t="s">
        <v>141</v>
      </c>
      <c r="I178" s="43">
        <v>11886</v>
      </c>
      <c r="J178" s="67"/>
      <c r="K178" s="46"/>
      <c r="L178" s="43"/>
      <c r="M178" s="20"/>
    </row>
    <row r="179" spans="1:13" ht="14.25">
      <c r="A179" s="31"/>
      <c r="B179" s="14"/>
      <c r="C179" s="14">
        <f>SUM(C154:C178)</f>
        <v>144174</v>
      </c>
      <c r="D179" s="7"/>
      <c r="E179" s="15" t="s">
        <v>131</v>
      </c>
      <c r="F179" s="14">
        <f>SUM(F154:F178)</f>
        <v>17566.62</v>
      </c>
      <c r="G179" s="10"/>
      <c r="H179" s="15" t="s">
        <v>131</v>
      </c>
      <c r="I179" s="14">
        <f>SUM(I154:I178)</f>
        <v>24956</v>
      </c>
      <c r="J179" s="10"/>
      <c r="K179" s="15" t="s">
        <v>131</v>
      </c>
      <c r="L179" s="14">
        <f>SUM(L154:L178)</f>
        <v>15997.4</v>
      </c>
      <c r="M179" s="20"/>
    </row>
    <row r="180" spans="1:13" ht="14.25">
      <c r="A180" s="31"/>
      <c r="B180" s="37"/>
      <c r="C180" s="37"/>
      <c r="D180" s="38"/>
      <c r="E180" s="39"/>
      <c r="F180" s="39"/>
      <c r="G180" s="34"/>
      <c r="H180" s="52"/>
      <c r="I180" s="52"/>
      <c r="J180" s="52"/>
      <c r="K180" s="35"/>
      <c r="L180" s="36"/>
      <c r="M180" s="20"/>
    </row>
    <row r="181" spans="1:13" ht="14.25">
      <c r="A181" s="30"/>
      <c r="B181" s="203" t="s">
        <v>33</v>
      </c>
      <c r="C181" s="14">
        <v>9868</v>
      </c>
      <c r="D181" s="245"/>
      <c r="E181" s="246"/>
      <c r="F181" s="246"/>
      <c r="G181" s="214"/>
      <c r="H181" s="213"/>
      <c r="I181" s="213"/>
      <c r="J181" s="213"/>
      <c r="K181" s="205" t="s">
        <v>33</v>
      </c>
      <c r="L181" s="205">
        <v>5815.49</v>
      </c>
      <c r="M181" s="20"/>
    </row>
    <row r="182" spans="1:13" ht="14.25">
      <c r="A182" s="30"/>
      <c r="B182" s="203" t="s">
        <v>6</v>
      </c>
      <c r="C182" s="14">
        <v>19367</v>
      </c>
      <c r="D182" s="14"/>
      <c r="E182" s="249"/>
      <c r="F182" s="249"/>
      <c r="G182" s="243"/>
      <c r="H182" s="15" t="s">
        <v>6</v>
      </c>
      <c r="I182" s="215">
        <v>5257</v>
      </c>
      <c r="J182" s="213"/>
      <c r="K182" s="203" t="s">
        <v>6</v>
      </c>
      <c r="L182" s="204">
        <v>5414.93</v>
      </c>
      <c r="M182" s="20"/>
    </row>
    <row r="183" spans="1:13" ht="14.25">
      <c r="A183" s="31"/>
      <c r="B183" s="203" t="s">
        <v>7</v>
      </c>
      <c r="C183" s="14">
        <v>5874</v>
      </c>
      <c r="D183" s="218"/>
      <c r="E183" s="218"/>
      <c r="F183" s="218"/>
      <c r="G183" s="218"/>
      <c r="H183" s="218"/>
      <c r="I183" s="218"/>
      <c r="J183" s="213"/>
      <c r="K183" s="203" t="s">
        <v>7</v>
      </c>
      <c r="L183" s="204">
        <v>2274.46</v>
      </c>
      <c r="M183" s="20"/>
    </row>
    <row r="184" spans="1:13" ht="14.25">
      <c r="A184" s="31"/>
      <c r="B184" s="218"/>
      <c r="C184" s="218"/>
      <c r="D184" s="245"/>
      <c r="E184" s="246"/>
      <c r="F184" s="246"/>
      <c r="G184" s="214"/>
      <c r="H184" s="216"/>
      <c r="I184" s="216"/>
      <c r="J184" s="213"/>
      <c r="K184" s="203" t="s">
        <v>11</v>
      </c>
      <c r="L184" s="204">
        <v>399</v>
      </c>
      <c r="M184" s="20"/>
    </row>
    <row r="185" spans="1:13" ht="14.25">
      <c r="A185" s="31"/>
      <c r="B185" s="218"/>
      <c r="C185" s="218"/>
      <c r="D185" s="245"/>
      <c r="E185" s="246"/>
      <c r="F185" s="246"/>
      <c r="G185" s="214"/>
      <c r="H185" s="216"/>
      <c r="I185" s="216"/>
      <c r="J185" s="213"/>
      <c r="K185" s="206" t="s">
        <v>20</v>
      </c>
      <c r="L185" s="206">
        <v>856.25</v>
      </c>
      <c r="M185" s="20"/>
    </row>
    <row r="186" spans="1:13" ht="14.25">
      <c r="A186" s="31"/>
      <c r="B186" s="218"/>
      <c r="C186" s="218"/>
      <c r="D186" s="245"/>
      <c r="E186" s="246"/>
      <c r="F186" s="246"/>
      <c r="G186" s="214"/>
      <c r="H186" s="216"/>
      <c r="I186" s="216"/>
      <c r="J186" s="213"/>
      <c r="K186" s="203" t="s">
        <v>71</v>
      </c>
      <c r="L186" s="204">
        <v>323.8</v>
      </c>
      <c r="M186" s="20"/>
    </row>
    <row r="187" spans="1:13" ht="14.25">
      <c r="A187" s="31"/>
      <c r="B187" s="128" t="s">
        <v>48</v>
      </c>
      <c r="C187" s="42">
        <v>5263</v>
      </c>
      <c r="D187" s="65"/>
      <c r="E187" s="47"/>
      <c r="F187" s="47"/>
      <c r="G187" s="66"/>
      <c r="H187" s="46" t="s">
        <v>48</v>
      </c>
      <c r="I187" s="43">
        <v>568</v>
      </c>
      <c r="J187" s="67"/>
      <c r="K187" s="127" t="s">
        <v>48</v>
      </c>
      <c r="L187" s="127">
        <v>520.22</v>
      </c>
      <c r="M187" s="20"/>
    </row>
    <row r="188" spans="1:13" ht="14.25">
      <c r="A188" s="31"/>
      <c r="B188" s="203" t="s">
        <v>97</v>
      </c>
      <c r="C188" s="64">
        <v>4043</v>
      </c>
      <c r="D188" s="245"/>
      <c r="E188" s="246"/>
      <c r="F188" s="246"/>
      <c r="G188" s="214"/>
      <c r="H188" s="216"/>
      <c r="I188" s="216"/>
      <c r="J188" s="213"/>
      <c r="K188" s="203" t="s">
        <v>97</v>
      </c>
      <c r="L188" s="204">
        <v>762</v>
      </c>
      <c r="M188" s="20"/>
    </row>
    <row r="189" spans="1:13" ht="14.25">
      <c r="A189" s="31"/>
      <c r="B189" s="203" t="s">
        <v>85</v>
      </c>
      <c r="C189" s="14">
        <v>1927</v>
      </c>
      <c r="D189" s="65"/>
      <c r="E189" s="47"/>
      <c r="F189" s="47"/>
      <c r="G189" s="66"/>
      <c r="H189" s="68"/>
      <c r="I189" s="68"/>
      <c r="J189" s="67"/>
      <c r="K189" s="46"/>
      <c r="L189" s="43"/>
      <c r="M189" s="20"/>
    </row>
    <row r="190" spans="1:13" ht="14.25">
      <c r="A190" s="155">
        <v>43322</v>
      </c>
      <c r="B190" s="203" t="s">
        <v>86</v>
      </c>
      <c r="C190" s="14">
        <v>1193</v>
      </c>
      <c r="D190" s="65"/>
      <c r="E190" s="47"/>
      <c r="F190" s="47"/>
      <c r="G190" s="66"/>
      <c r="H190" s="68"/>
      <c r="I190" s="68"/>
      <c r="J190" s="67"/>
      <c r="K190" s="46"/>
      <c r="L190" s="43"/>
      <c r="M190" s="20"/>
    </row>
    <row r="191" spans="1:13" ht="14.25">
      <c r="A191" s="31" t="s">
        <v>168</v>
      </c>
      <c r="B191" s="203" t="s">
        <v>87</v>
      </c>
      <c r="C191" s="14">
        <v>722</v>
      </c>
      <c r="D191" s="65"/>
      <c r="E191" s="47"/>
      <c r="F191" s="47"/>
      <c r="G191" s="66"/>
      <c r="H191" s="68"/>
      <c r="I191" s="68"/>
      <c r="J191" s="67"/>
      <c r="K191" s="46"/>
      <c r="L191" s="43"/>
      <c r="M191" s="20"/>
    </row>
    <row r="192" spans="1:13" ht="14.25">
      <c r="A192" s="31"/>
      <c r="B192" s="203" t="s">
        <v>39</v>
      </c>
      <c r="C192" s="14">
        <v>1352</v>
      </c>
      <c r="D192" s="65"/>
      <c r="E192" s="47"/>
      <c r="F192" s="47"/>
      <c r="G192" s="66"/>
      <c r="H192" s="68"/>
      <c r="I192" s="68"/>
      <c r="J192" s="67"/>
      <c r="K192" s="46"/>
      <c r="L192" s="43"/>
      <c r="M192" s="16"/>
    </row>
    <row r="193" spans="1:13" ht="14.25">
      <c r="A193" s="31"/>
      <c r="B193" s="203" t="s">
        <v>40</v>
      </c>
      <c r="C193" s="14">
        <v>1222</v>
      </c>
      <c r="D193" s="65"/>
      <c r="E193" s="47"/>
      <c r="F193" s="47"/>
      <c r="G193" s="66"/>
      <c r="H193" s="68"/>
      <c r="I193" s="68"/>
      <c r="J193" s="67"/>
      <c r="K193" s="46"/>
      <c r="L193" s="43"/>
      <c r="M193" s="9"/>
    </row>
    <row r="194" spans="1:12" ht="14.25">
      <c r="A194" s="31"/>
      <c r="B194" s="203" t="s">
        <v>41</v>
      </c>
      <c r="C194" s="14">
        <v>1571</v>
      </c>
      <c r="D194" s="65"/>
      <c r="E194" s="47"/>
      <c r="F194" s="47"/>
      <c r="G194" s="66"/>
      <c r="H194" s="68"/>
      <c r="I194" s="68"/>
      <c r="J194" s="67"/>
      <c r="K194" s="46"/>
      <c r="L194" s="43"/>
    </row>
    <row r="195" spans="1:13" ht="14.25">
      <c r="A195" s="31"/>
      <c r="B195" s="203" t="s">
        <v>98</v>
      </c>
      <c r="C195" s="64">
        <v>4477</v>
      </c>
      <c r="D195" s="65"/>
      <c r="E195" s="47"/>
      <c r="F195" s="47"/>
      <c r="G195" s="66"/>
      <c r="H195" s="68"/>
      <c r="I195" s="68"/>
      <c r="J195" s="67"/>
      <c r="K195" s="46"/>
      <c r="L195" s="43"/>
      <c r="M195" s="16"/>
    </row>
    <row r="196" spans="1:13" ht="14.25">
      <c r="A196" s="31"/>
      <c r="B196" s="241" t="s">
        <v>51</v>
      </c>
      <c r="C196" s="64">
        <v>3606</v>
      </c>
      <c r="D196" s="245"/>
      <c r="E196" s="246"/>
      <c r="F196" s="246"/>
      <c r="G196" s="214"/>
      <c r="H196" s="44" t="s">
        <v>114</v>
      </c>
      <c r="I196" s="45">
        <v>13</v>
      </c>
      <c r="J196" s="213"/>
      <c r="K196" s="241" t="s">
        <v>114</v>
      </c>
      <c r="L196" s="45">
        <v>164</v>
      </c>
      <c r="M196" s="16"/>
    </row>
    <row r="197" spans="1:13" ht="14.25">
      <c r="A197" s="31"/>
      <c r="B197" s="11"/>
      <c r="C197" s="42"/>
      <c r="D197" s="65"/>
      <c r="E197" s="47"/>
      <c r="F197" s="47"/>
      <c r="G197" s="66"/>
      <c r="H197" s="68"/>
      <c r="I197" s="68"/>
      <c r="J197" s="67"/>
      <c r="K197" s="81" t="s">
        <v>53</v>
      </c>
      <c r="L197" s="43">
        <v>192.23</v>
      </c>
      <c r="M197" s="16"/>
    </row>
    <row r="198" spans="1:13" ht="14.25">
      <c r="A198" s="31"/>
      <c r="B198" s="81" t="s">
        <v>47</v>
      </c>
      <c r="C198" s="42">
        <v>5045</v>
      </c>
      <c r="D198" s="65"/>
      <c r="E198" s="47"/>
      <c r="F198" s="47"/>
      <c r="G198" s="66"/>
      <c r="H198" s="68"/>
      <c r="I198" s="68"/>
      <c r="J198" s="67"/>
      <c r="K198" s="81" t="s">
        <v>47</v>
      </c>
      <c r="L198" s="43">
        <v>459.79</v>
      </c>
      <c r="M198" s="20"/>
    </row>
    <row r="199" spans="1:13" ht="14.25">
      <c r="A199" s="31"/>
      <c r="B199" s="51"/>
      <c r="C199" s="51"/>
      <c r="D199" s="65"/>
      <c r="E199" s="47"/>
      <c r="F199" s="47"/>
      <c r="G199" s="66"/>
      <c r="H199" s="51"/>
      <c r="I199" s="51"/>
      <c r="J199" s="67"/>
      <c r="K199" s="241" t="s">
        <v>129</v>
      </c>
      <c r="L199" s="45">
        <v>688.12</v>
      </c>
      <c r="M199" s="20"/>
    </row>
    <row r="200" spans="1:13" ht="14.25">
      <c r="A200" s="31"/>
      <c r="B200" s="51"/>
      <c r="C200" s="51"/>
      <c r="D200" s="65"/>
      <c r="E200" s="47"/>
      <c r="F200" s="47"/>
      <c r="G200" s="66"/>
      <c r="H200" s="68"/>
      <c r="I200" s="68"/>
      <c r="J200" s="67"/>
      <c r="K200" s="241" t="s">
        <v>100</v>
      </c>
      <c r="L200" s="45">
        <v>272</v>
      </c>
      <c r="M200" s="9"/>
    </row>
    <row r="201" spans="1:13" ht="14.25">
      <c r="A201" s="31"/>
      <c r="B201" s="51"/>
      <c r="C201" s="51"/>
      <c r="D201" s="65"/>
      <c r="E201" s="47"/>
      <c r="F201" s="47"/>
      <c r="G201" s="66"/>
      <c r="H201" s="68"/>
      <c r="I201" s="68"/>
      <c r="J201" s="67"/>
      <c r="K201" s="81" t="s">
        <v>130</v>
      </c>
      <c r="L201" s="43">
        <v>176.22</v>
      </c>
      <c r="M201" s="9"/>
    </row>
    <row r="202" spans="1:12" ht="14.25">
      <c r="A202" s="31"/>
      <c r="B202" s="51"/>
      <c r="C202" s="51"/>
      <c r="D202" s="65"/>
      <c r="E202" s="47"/>
      <c r="F202" s="47"/>
      <c r="G202" s="66"/>
      <c r="H202" s="216" t="s">
        <v>159</v>
      </c>
      <c r="I202" s="216">
        <v>57</v>
      </c>
      <c r="J202" s="67"/>
      <c r="K202" s="46"/>
      <c r="L202" s="43"/>
    </row>
    <row r="203" spans="1:17" ht="14.25">
      <c r="A203" s="31"/>
      <c r="B203" s="87" t="s">
        <v>52</v>
      </c>
      <c r="C203" s="76">
        <v>0</v>
      </c>
      <c r="D203" s="65"/>
      <c r="E203" s="47"/>
      <c r="F203" s="47"/>
      <c r="G203" s="66"/>
      <c r="H203" s="68"/>
      <c r="I203" s="68"/>
      <c r="J203" s="67"/>
      <c r="K203" s="46"/>
      <c r="L203" s="43"/>
      <c r="N203" s="9" t="s">
        <v>203</v>
      </c>
      <c r="O203" s="9"/>
      <c r="P203" s="9"/>
      <c r="Q203" s="9"/>
    </row>
    <row r="204" spans="1:17" ht="14.25">
      <c r="A204" s="31"/>
      <c r="B204" s="241" t="s">
        <v>53</v>
      </c>
      <c r="C204" s="64">
        <v>2187</v>
      </c>
      <c r="D204" s="65"/>
      <c r="E204" s="47"/>
      <c r="F204" s="47"/>
      <c r="G204" s="66"/>
      <c r="H204" s="68"/>
      <c r="I204" s="68"/>
      <c r="J204" s="67"/>
      <c r="K204" s="46"/>
      <c r="L204" s="43"/>
      <c r="N204" s="114" t="s">
        <v>196</v>
      </c>
      <c r="O204" s="114"/>
      <c r="P204" s="9"/>
      <c r="Q204" s="9"/>
    </row>
    <row r="205" spans="1:17" ht="14.25">
      <c r="A205" s="31"/>
      <c r="B205" s="81" t="s">
        <v>88</v>
      </c>
      <c r="C205" s="42">
        <v>4924</v>
      </c>
      <c r="D205" s="65"/>
      <c r="E205" s="47"/>
      <c r="F205" s="47"/>
      <c r="G205" s="66"/>
      <c r="H205" s="68"/>
      <c r="I205" s="68"/>
      <c r="J205" s="67"/>
      <c r="K205" s="46"/>
      <c r="L205" s="43"/>
      <c r="N205" s="9" t="s">
        <v>197</v>
      </c>
      <c r="O205" s="9" t="s">
        <v>198</v>
      </c>
      <c r="P205" s="9" t="s">
        <v>199</v>
      </c>
      <c r="Q205" s="9" t="s">
        <v>200</v>
      </c>
    </row>
    <row r="206" spans="1:17" ht="14.25">
      <c r="A206" s="31"/>
      <c r="B206" s="81" t="s">
        <v>89</v>
      </c>
      <c r="C206" s="42">
        <v>4945</v>
      </c>
      <c r="D206" s="65"/>
      <c r="E206" s="47"/>
      <c r="F206" s="47"/>
      <c r="G206" s="66"/>
      <c r="H206" s="68"/>
      <c r="I206" s="68"/>
      <c r="J206" s="67"/>
      <c r="K206" s="46"/>
      <c r="L206" s="43"/>
      <c r="N206" s="115">
        <f>SUM(C102+C133+C136+C137+C138+C139+C141+C150+C151+C158+C161+C162+C163+C164+C165+C166+C167+C168+C169+C170+C171+C172+C173+C174+C175+C176+C177+C181+C182+C183+C188+C189+C190+C191+C192+C193+C194+C195+C196+C204)</f>
        <v>180038.65</v>
      </c>
      <c r="O206" s="115">
        <f>SUM(F102+F174)</f>
        <v>11958.619999999999</v>
      </c>
      <c r="P206" s="115">
        <f>SUM(I102+I133+I136+I137+I138+I141+I150+I156+I158+I161+I174+I182+I196+I202)</f>
        <v>20678</v>
      </c>
      <c r="Q206" s="115">
        <f>SUM(L102+L133+L134+L136+L137+L138+L139+L140+L141+L156+L158+L159+L160+L161+L162+L163+L164+L165+L181+L182+L183+L184+L185+L186+L188+L196+L199+L200)</f>
        <v>60825.30000000001</v>
      </c>
    </row>
    <row r="207" spans="1:17" ht="14.25">
      <c r="A207" s="31"/>
      <c r="B207" s="15" t="s">
        <v>131</v>
      </c>
      <c r="C207" s="14">
        <f>SUM(C181:C206)</f>
        <v>77586</v>
      </c>
      <c r="D207" s="7"/>
      <c r="E207" s="15" t="s">
        <v>131</v>
      </c>
      <c r="F207" s="14">
        <f>SUM(F181:F206)</f>
        <v>0</v>
      </c>
      <c r="G207" s="10"/>
      <c r="H207" s="15" t="s">
        <v>131</v>
      </c>
      <c r="I207" s="14">
        <f>SUM(I181:I206)</f>
        <v>5895</v>
      </c>
      <c r="J207" s="10"/>
      <c r="K207" s="15" t="s">
        <v>131</v>
      </c>
      <c r="L207" s="14">
        <f>SUM(L181:L206)</f>
        <v>18318.510000000002</v>
      </c>
      <c r="N207" s="20" t="s">
        <v>202</v>
      </c>
      <c r="O207" s="20"/>
      <c r="P207" s="20"/>
      <c r="Q207" s="20"/>
    </row>
    <row r="208" spans="1:17" ht="14.25">
      <c r="A208" s="31"/>
      <c r="B208" s="32"/>
      <c r="C208" s="32"/>
      <c r="D208" s="33"/>
      <c r="E208" s="34"/>
      <c r="F208" s="34"/>
      <c r="G208" s="33"/>
      <c r="H208" s="52"/>
      <c r="I208" s="52"/>
      <c r="J208" s="33"/>
      <c r="K208" s="35"/>
      <c r="L208" s="36"/>
      <c r="N208" s="113">
        <f>SUM(C130+C132+C135+C142+C143+C144+C145+C146+C148+C149+C154+C155+C157+C178+C187+C198+C203+C205+C206)</f>
        <v>287813</v>
      </c>
      <c r="O208" s="113">
        <f>SUM(F152+F154)</f>
        <v>18765.64</v>
      </c>
      <c r="P208" s="113">
        <f>SUM(I130+I135+I144+I145+I154+I155+I157+I178+I187)</f>
        <v>35663</v>
      </c>
      <c r="Q208" s="113">
        <f>SUM(L130+L132+L135+L157+L187+L197+L198+L201)</f>
        <v>16945.14</v>
      </c>
    </row>
    <row r="209" spans="1:12" ht="14.25">
      <c r="A209" s="31"/>
      <c r="B209" s="203" t="s">
        <v>43</v>
      </c>
      <c r="C209" s="64">
        <v>13103</v>
      </c>
      <c r="D209" s="245"/>
      <c r="E209" s="246"/>
      <c r="F209" s="246"/>
      <c r="G209" s="214"/>
      <c r="H209" s="44" t="s">
        <v>43</v>
      </c>
      <c r="I209" s="45">
        <v>1606</v>
      </c>
      <c r="J209" s="213"/>
      <c r="K209" s="203" t="s">
        <v>43</v>
      </c>
      <c r="L209" s="204">
        <v>2741.29</v>
      </c>
    </row>
    <row r="210" spans="1:12" ht="14.25">
      <c r="A210" s="31"/>
      <c r="B210" s="11"/>
      <c r="C210" s="42"/>
      <c r="D210" s="65"/>
      <c r="E210" s="51"/>
      <c r="F210" s="51"/>
      <c r="G210" s="66"/>
      <c r="H210" s="68"/>
      <c r="I210" s="216"/>
      <c r="J210" s="213"/>
      <c r="K210" s="203" t="s">
        <v>34</v>
      </c>
      <c r="L210" s="204">
        <v>447.51</v>
      </c>
    </row>
    <row r="211" spans="1:12" ht="14.25">
      <c r="A211" s="31"/>
      <c r="B211" s="203" t="s">
        <v>35</v>
      </c>
      <c r="C211" s="14">
        <v>3958</v>
      </c>
      <c r="D211" s="245"/>
      <c r="E211" s="246"/>
      <c r="F211" s="246"/>
      <c r="G211" s="214"/>
      <c r="H211" s="216"/>
      <c r="I211" s="216"/>
      <c r="J211" s="213"/>
      <c r="K211" s="205" t="s">
        <v>35</v>
      </c>
      <c r="L211" s="205">
        <v>2339.75</v>
      </c>
    </row>
    <row r="212" spans="1:12" ht="14.25">
      <c r="A212" s="31"/>
      <c r="B212" s="203" t="s">
        <v>2</v>
      </c>
      <c r="C212" s="14">
        <v>6913</v>
      </c>
      <c r="D212" s="245"/>
      <c r="E212" s="246"/>
      <c r="F212" s="246"/>
      <c r="G212" s="214"/>
      <c r="H212" s="216"/>
      <c r="I212" s="216"/>
      <c r="J212" s="213"/>
      <c r="K212" s="203" t="s">
        <v>2</v>
      </c>
      <c r="L212" s="204">
        <v>3602.59</v>
      </c>
    </row>
    <row r="213" spans="1:12" ht="14.25">
      <c r="A213" s="31"/>
      <c r="B213" s="203" t="s">
        <v>14</v>
      </c>
      <c r="C213" s="14">
        <v>2631</v>
      </c>
      <c r="D213" s="245"/>
      <c r="E213" s="246"/>
      <c r="F213" s="246"/>
      <c r="G213" s="214"/>
      <c r="H213" s="216"/>
      <c r="I213" s="216"/>
      <c r="J213" s="213"/>
      <c r="K213" s="203" t="s">
        <v>14</v>
      </c>
      <c r="L213" s="204">
        <v>173.41</v>
      </c>
    </row>
    <row r="214" spans="1:12" ht="14.25">
      <c r="A214" s="31"/>
      <c r="B214" s="203" t="s">
        <v>27</v>
      </c>
      <c r="C214" s="14">
        <v>1322</v>
      </c>
      <c r="D214" s="245"/>
      <c r="E214" s="246"/>
      <c r="F214" s="246"/>
      <c r="G214" s="214"/>
      <c r="H214" s="216"/>
      <c r="I214" s="216"/>
      <c r="J214" s="213"/>
      <c r="K214" s="203" t="s">
        <v>27</v>
      </c>
      <c r="L214" s="204">
        <v>178.28</v>
      </c>
    </row>
    <row r="215" spans="1:13" ht="14.25">
      <c r="A215" s="155">
        <v>43325</v>
      </c>
      <c r="B215" s="203" t="s">
        <v>13</v>
      </c>
      <c r="C215" s="14">
        <v>3333</v>
      </c>
      <c r="D215" s="245"/>
      <c r="E215" s="246"/>
      <c r="F215" s="246"/>
      <c r="G215" s="214"/>
      <c r="H215" s="216"/>
      <c r="I215" s="216"/>
      <c r="J215" s="213"/>
      <c r="K215" s="203" t="s">
        <v>13</v>
      </c>
      <c r="L215" s="206">
        <v>1915.65</v>
      </c>
      <c r="M215" s="9"/>
    </row>
    <row r="216" spans="1:13" ht="14.25">
      <c r="A216" s="31" t="s">
        <v>164</v>
      </c>
      <c r="B216" s="203" t="s">
        <v>17</v>
      </c>
      <c r="C216" s="64">
        <v>4739</v>
      </c>
      <c r="D216" s="242"/>
      <c r="E216" s="247"/>
      <c r="F216" s="247"/>
      <c r="G216" s="243"/>
      <c r="H216" s="44" t="s">
        <v>17</v>
      </c>
      <c r="I216" s="45">
        <v>12</v>
      </c>
      <c r="J216" s="213"/>
      <c r="K216" s="203" t="s">
        <v>17</v>
      </c>
      <c r="L216" s="204">
        <v>965.3</v>
      </c>
      <c r="M216" s="9"/>
    </row>
    <row r="217" spans="1:13" ht="14.25">
      <c r="A217" s="31"/>
      <c r="B217" s="203" t="s">
        <v>15</v>
      </c>
      <c r="C217" s="64">
        <v>1133</v>
      </c>
      <c r="D217" s="245"/>
      <c r="E217" s="44"/>
      <c r="F217" s="45"/>
      <c r="G217" s="214"/>
      <c r="H217" s="216"/>
      <c r="I217" s="216"/>
      <c r="J217" s="213"/>
      <c r="K217" s="44"/>
      <c r="L217" s="45"/>
      <c r="M217" s="9"/>
    </row>
    <row r="218" spans="1:13" ht="14.25">
      <c r="A218" s="31"/>
      <c r="B218" s="203" t="s">
        <v>8</v>
      </c>
      <c r="C218" s="64">
        <v>943</v>
      </c>
      <c r="D218" s="245"/>
      <c r="E218" s="44"/>
      <c r="F218" s="45"/>
      <c r="G218" s="214"/>
      <c r="H218" s="216"/>
      <c r="I218" s="216"/>
      <c r="J218" s="213"/>
      <c r="K218" s="44"/>
      <c r="L218" s="45"/>
      <c r="M218" s="9"/>
    </row>
    <row r="219" spans="1:13" ht="14.25">
      <c r="A219" s="31"/>
      <c r="B219" s="203" t="s">
        <v>10</v>
      </c>
      <c r="C219" s="64">
        <v>1404</v>
      </c>
      <c r="D219" s="245"/>
      <c r="E219" s="218"/>
      <c r="F219" s="218"/>
      <c r="G219" s="214"/>
      <c r="H219" s="44"/>
      <c r="I219" s="45"/>
      <c r="J219" s="213"/>
      <c r="K219" s="44"/>
      <c r="L219" s="45"/>
      <c r="M219" s="9"/>
    </row>
    <row r="220" spans="1:13" ht="14.25">
      <c r="A220" s="31"/>
      <c r="B220" s="203" t="s">
        <v>44</v>
      </c>
      <c r="C220" s="64">
        <v>2184</v>
      </c>
      <c r="D220" s="218"/>
      <c r="E220" s="218"/>
      <c r="F220" s="218"/>
      <c r="G220" s="218"/>
      <c r="H220" s="44" t="s">
        <v>44</v>
      </c>
      <c r="I220" s="216">
        <v>16</v>
      </c>
      <c r="J220" s="213"/>
      <c r="K220" s="218"/>
      <c r="L220" s="218"/>
      <c r="M220" s="9"/>
    </row>
    <row r="221" spans="1:13" ht="14.25">
      <c r="A221" s="31"/>
      <c r="B221" s="203" t="s">
        <v>148</v>
      </c>
      <c r="C221" s="64">
        <v>566</v>
      </c>
      <c r="D221" s="242"/>
      <c r="E221" s="247"/>
      <c r="F221" s="247"/>
      <c r="G221" s="243"/>
      <c r="H221" s="44"/>
      <c r="I221" s="45"/>
      <c r="J221" s="213"/>
      <c r="K221" s="218"/>
      <c r="L221" s="218"/>
      <c r="M221" s="9"/>
    </row>
    <row r="222" spans="1:13" ht="14.25">
      <c r="A222" s="31"/>
      <c r="B222" s="203" t="s">
        <v>42</v>
      </c>
      <c r="C222" s="64">
        <v>5114</v>
      </c>
      <c r="D222" s="218"/>
      <c r="E222" s="211" t="s">
        <v>42</v>
      </c>
      <c r="F222" s="212">
        <v>2208</v>
      </c>
      <c r="G222" s="218"/>
      <c r="H222" s="44" t="s">
        <v>42</v>
      </c>
      <c r="I222" s="45">
        <v>1095</v>
      </c>
      <c r="J222" s="213"/>
      <c r="K222" s="218"/>
      <c r="L222" s="218"/>
      <c r="M222" s="9"/>
    </row>
    <row r="223" spans="1:13" ht="14.25">
      <c r="A223" s="31"/>
      <c r="B223" s="44"/>
      <c r="C223" s="14"/>
      <c r="D223" s="242"/>
      <c r="E223" s="44" t="s">
        <v>18</v>
      </c>
      <c r="F223" s="45">
        <v>8548</v>
      </c>
      <c r="G223" s="243"/>
      <c r="H223" s="44" t="s">
        <v>18</v>
      </c>
      <c r="I223" s="45">
        <v>6143</v>
      </c>
      <c r="J223" s="213"/>
      <c r="K223" s="218"/>
      <c r="L223" s="218"/>
      <c r="M223" s="9"/>
    </row>
    <row r="224" spans="1:13" ht="14.25">
      <c r="A224" s="31"/>
      <c r="B224" s="46"/>
      <c r="C224" s="42"/>
      <c r="D224" s="65"/>
      <c r="E224" s="51"/>
      <c r="F224" s="51"/>
      <c r="G224" s="66"/>
      <c r="H224" s="44" t="s">
        <v>57</v>
      </c>
      <c r="I224" s="45">
        <v>1</v>
      </c>
      <c r="J224" s="67"/>
      <c r="K224" s="46"/>
      <c r="L224" s="43"/>
      <c r="M224" s="9"/>
    </row>
    <row r="225" spans="1:13" ht="14.25">
      <c r="A225" s="31"/>
      <c r="B225" s="46"/>
      <c r="C225" s="42"/>
      <c r="D225" s="65"/>
      <c r="E225" s="51"/>
      <c r="F225" s="51"/>
      <c r="G225" s="66"/>
      <c r="H225" s="44" t="s">
        <v>121</v>
      </c>
      <c r="I225" s="45">
        <v>58</v>
      </c>
      <c r="J225" s="67"/>
      <c r="K225" s="46"/>
      <c r="L225" s="43"/>
      <c r="M225" s="9"/>
    </row>
    <row r="226" spans="1:13" ht="14.25">
      <c r="A226" s="31"/>
      <c r="B226" s="15" t="s">
        <v>131</v>
      </c>
      <c r="C226" s="14">
        <f>SUM(C209:C225)</f>
        <v>47343</v>
      </c>
      <c r="D226" s="7"/>
      <c r="E226" s="15" t="s">
        <v>131</v>
      </c>
      <c r="F226" s="14">
        <f>SUM(F209:F225)</f>
        <v>10756</v>
      </c>
      <c r="G226" s="10"/>
      <c r="H226" s="15" t="s">
        <v>131</v>
      </c>
      <c r="I226" s="14">
        <f>SUM(I209:I225)</f>
        <v>8931</v>
      </c>
      <c r="J226" s="10"/>
      <c r="K226" s="15" t="s">
        <v>131</v>
      </c>
      <c r="L226" s="14">
        <f>SUM(L209:L225)</f>
        <v>12363.779999999999</v>
      </c>
      <c r="M226" s="9"/>
    </row>
    <row r="227" spans="1:13" ht="14.25">
      <c r="A227" s="31"/>
      <c r="B227" s="37"/>
      <c r="C227" s="37"/>
      <c r="D227" s="38"/>
      <c r="E227" s="39"/>
      <c r="F227" s="39"/>
      <c r="G227" s="34"/>
      <c r="H227" s="52"/>
      <c r="I227" s="52"/>
      <c r="J227" s="54"/>
      <c r="K227" s="35"/>
      <c r="L227" s="36"/>
      <c r="M227" s="9"/>
    </row>
    <row r="228" spans="1:13" ht="14.25">
      <c r="A228" s="31"/>
      <c r="B228" s="46"/>
      <c r="C228" s="42"/>
      <c r="D228" s="65"/>
      <c r="E228" s="46"/>
      <c r="F228" s="43"/>
      <c r="G228" s="65"/>
      <c r="H228" s="46"/>
      <c r="I228" s="43"/>
      <c r="J228" s="65"/>
      <c r="K228" s="128" t="s">
        <v>108</v>
      </c>
      <c r="L228" s="129">
        <v>1087.47</v>
      </c>
      <c r="M228" s="9"/>
    </row>
    <row r="229" spans="1:13" ht="14.25">
      <c r="A229" s="31"/>
      <c r="B229" s="128" t="s">
        <v>95</v>
      </c>
      <c r="C229" s="42">
        <v>18395</v>
      </c>
      <c r="D229" s="65"/>
      <c r="E229" s="47"/>
      <c r="F229" s="47"/>
      <c r="G229" s="66"/>
      <c r="H229" s="46" t="s">
        <v>117</v>
      </c>
      <c r="I229" s="43">
        <v>4697</v>
      </c>
      <c r="J229" s="65"/>
      <c r="K229" s="128" t="s">
        <v>95</v>
      </c>
      <c r="L229" s="129">
        <v>2560</v>
      </c>
      <c r="M229" s="9"/>
    </row>
    <row r="230" spans="1:13" ht="14.25">
      <c r="A230" s="31"/>
      <c r="B230" s="69"/>
      <c r="C230" s="69"/>
      <c r="D230" s="70"/>
      <c r="E230" s="66"/>
      <c r="F230" s="66"/>
      <c r="G230" s="70"/>
      <c r="H230" s="68"/>
      <c r="I230" s="68"/>
      <c r="J230" s="65"/>
      <c r="K230" s="128" t="s">
        <v>101</v>
      </c>
      <c r="L230" s="129">
        <v>3611.57</v>
      </c>
      <c r="M230" s="9"/>
    </row>
    <row r="231" spans="1:13" ht="14.25">
      <c r="A231" s="31"/>
      <c r="B231" s="128" t="s">
        <v>96</v>
      </c>
      <c r="C231" s="42">
        <v>25626</v>
      </c>
      <c r="D231" s="51"/>
      <c r="E231" s="51"/>
      <c r="F231" s="51"/>
      <c r="G231" s="51"/>
      <c r="H231" s="46" t="s">
        <v>118</v>
      </c>
      <c r="I231" s="43">
        <v>2867</v>
      </c>
      <c r="J231" s="65"/>
      <c r="K231" s="46"/>
      <c r="L231" s="43"/>
      <c r="M231" s="9"/>
    </row>
    <row r="232" spans="1:13" ht="14.25">
      <c r="A232" s="31"/>
      <c r="B232" s="128" t="s">
        <v>101</v>
      </c>
      <c r="C232" s="42">
        <v>31862</v>
      </c>
      <c r="D232" s="65"/>
      <c r="E232" s="47"/>
      <c r="F232" s="47"/>
      <c r="G232" s="66"/>
      <c r="H232" s="46" t="s">
        <v>101</v>
      </c>
      <c r="I232" s="43">
        <v>2066</v>
      </c>
      <c r="J232" s="65"/>
      <c r="K232" s="46"/>
      <c r="L232" s="43"/>
      <c r="M232" s="9"/>
    </row>
    <row r="233" spans="1:13" ht="22.5">
      <c r="A233" s="31"/>
      <c r="B233" s="128" t="s">
        <v>155</v>
      </c>
      <c r="C233" s="42">
        <v>1700</v>
      </c>
      <c r="D233" s="65"/>
      <c r="E233" s="47"/>
      <c r="F233" s="47"/>
      <c r="G233" s="66"/>
      <c r="H233" s="46"/>
      <c r="I233" s="43"/>
      <c r="J233" s="65"/>
      <c r="K233" s="46"/>
      <c r="L233" s="43"/>
      <c r="M233" s="9"/>
    </row>
    <row r="234" spans="1:13" ht="14.25">
      <c r="A234" s="31"/>
      <c r="B234" s="128" t="s">
        <v>102</v>
      </c>
      <c r="C234" s="42">
        <v>1147</v>
      </c>
      <c r="D234" s="65"/>
      <c r="E234" s="47"/>
      <c r="F234" s="47"/>
      <c r="G234" s="66"/>
      <c r="H234" s="68"/>
      <c r="I234" s="68"/>
      <c r="J234" s="65"/>
      <c r="K234" s="46"/>
      <c r="L234" s="43"/>
      <c r="M234" s="9"/>
    </row>
    <row r="235" spans="1:13" ht="14.25">
      <c r="A235" s="31"/>
      <c r="B235" s="128" t="s">
        <v>91</v>
      </c>
      <c r="C235" s="42">
        <v>7525</v>
      </c>
      <c r="D235" s="65"/>
      <c r="E235" s="47"/>
      <c r="F235" s="47"/>
      <c r="G235" s="66"/>
      <c r="H235" s="68"/>
      <c r="I235" s="68"/>
      <c r="J235" s="65"/>
      <c r="K235" s="46"/>
      <c r="L235" s="43"/>
      <c r="M235" s="9"/>
    </row>
    <row r="236" spans="1:13" ht="14.25">
      <c r="A236" s="155">
        <v>43326</v>
      </c>
      <c r="B236" s="128" t="s">
        <v>156</v>
      </c>
      <c r="C236" s="42">
        <v>649</v>
      </c>
      <c r="D236" s="65"/>
      <c r="E236" s="47"/>
      <c r="F236" s="47"/>
      <c r="G236" s="66"/>
      <c r="H236" s="68"/>
      <c r="I236" s="68"/>
      <c r="J236" s="65"/>
      <c r="K236" s="46"/>
      <c r="L236" s="43"/>
      <c r="M236" s="9"/>
    </row>
    <row r="237" spans="1:13" ht="14.25">
      <c r="A237" s="31" t="s">
        <v>165</v>
      </c>
      <c r="B237" s="128" t="s">
        <v>157</v>
      </c>
      <c r="C237" s="42">
        <v>4229</v>
      </c>
      <c r="D237" s="65"/>
      <c r="E237" s="47"/>
      <c r="F237" s="47"/>
      <c r="G237" s="66"/>
      <c r="H237" s="68"/>
      <c r="I237" s="68"/>
      <c r="J237" s="65"/>
      <c r="K237" s="46"/>
      <c r="L237" s="43"/>
      <c r="M237" s="9"/>
    </row>
    <row r="238" spans="1:13" ht="14.25">
      <c r="A238" s="31"/>
      <c r="B238" s="128" t="s">
        <v>90</v>
      </c>
      <c r="C238" s="42">
        <v>3335</v>
      </c>
      <c r="D238" s="65"/>
      <c r="E238" s="47"/>
      <c r="F238" s="47"/>
      <c r="G238" s="66"/>
      <c r="H238" s="46" t="s">
        <v>90</v>
      </c>
      <c r="I238" s="43">
        <v>157</v>
      </c>
      <c r="J238" s="65"/>
      <c r="K238" s="46"/>
      <c r="L238" s="43"/>
      <c r="M238" s="9"/>
    </row>
    <row r="239" spans="1:13" ht="14.25">
      <c r="A239" s="31"/>
      <c r="B239" s="128" t="s">
        <v>104</v>
      </c>
      <c r="C239" s="42">
        <v>2112</v>
      </c>
      <c r="D239" s="222"/>
      <c r="E239" s="222"/>
      <c r="F239" s="222"/>
      <c r="G239" s="222"/>
      <c r="H239" s="222"/>
      <c r="I239" s="222"/>
      <c r="J239" s="65"/>
      <c r="K239" s="46"/>
      <c r="L239" s="43"/>
      <c r="M239" s="9"/>
    </row>
    <row r="240" spans="1:13" ht="14.25">
      <c r="A240" s="31"/>
      <c r="B240" s="128" t="s">
        <v>105</v>
      </c>
      <c r="C240" s="42">
        <v>1226</v>
      </c>
      <c r="D240" s="68"/>
      <c r="E240" s="68"/>
      <c r="F240" s="68"/>
      <c r="G240" s="68"/>
      <c r="H240" s="46"/>
      <c r="I240" s="43"/>
      <c r="J240" s="65"/>
      <c r="K240" s="46"/>
      <c r="L240" s="43"/>
      <c r="M240" s="9"/>
    </row>
    <row r="241" spans="1:13" ht="14.25">
      <c r="A241" s="31"/>
      <c r="B241" s="128" t="s">
        <v>125</v>
      </c>
      <c r="C241" s="42">
        <v>2296</v>
      </c>
      <c r="D241" s="68"/>
      <c r="E241" s="68"/>
      <c r="F241" s="68"/>
      <c r="G241" s="68"/>
      <c r="H241" s="46"/>
      <c r="I241" s="43"/>
      <c r="J241" s="65"/>
      <c r="K241" s="46"/>
      <c r="L241" s="43"/>
      <c r="M241" s="9"/>
    </row>
    <row r="242" spans="1:13" ht="14.25">
      <c r="A242" s="31"/>
      <c r="B242" s="128" t="s">
        <v>103</v>
      </c>
      <c r="C242" s="42">
        <v>2784</v>
      </c>
      <c r="D242" s="68"/>
      <c r="E242" s="68"/>
      <c r="F242" s="68"/>
      <c r="G242" s="68"/>
      <c r="H242" s="46"/>
      <c r="I242" s="43"/>
      <c r="J242" s="65"/>
      <c r="K242" s="46"/>
      <c r="L242" s="43"/>
      <c r="M242" s="9"/>
    </row>
    <row r="243" spans="1:13" ht="14.25">
      <c r="A243" s="31"/>
      <c r="B243" s="128" t="s">
        <v>106</v>
      </c>
      <c r="C243" s="42">
        <v>2800</v>
      </c>
      <c r="D243" s="65"/>
      <c r="E243" s="47"/>
      <c r="F243" s="47"/>
      <c r="G243" s="66"/>
      <c r="H243" s="67"/>
      <c r="I243" s="67"/>
      <c r="J243" s="65"/>
      <c r="K243" s="46"/>
      <c r="L243" s="43"/>
      <c r="M243" s="9"/>
    </row>
    <row r="244" spans="1:13" ht="14.25">
      <c r="A244" s="31"/>
      <c r="B244" s="128" t="s">
        <v>107</v>
      </c>
      <c r="C244" s="42">
        <v>1887</v>
      </c>
      <c r="D244" s="65"/>
      <c r="E244" s="47"/>
      <c r="F244" s="47"/>
      <c r="G244" s="66"/>
      <c r="H244" s="46" t="s">
        <v>107</v>
      </c>
      <c r="I244" s="43">
        <v>571</v>
      </c>
      <c r="J244" s="65"/>
      <c r="K244" s="46"/>
      <c r="L244" s="43"/>
      <c r="M244" s="9"/>
    </row>
    <row r="245" spans="1:13" ht="14.25">
      <c r="A245" s="31"/>
      <c r="B245" s="128" t="s">
        <v>108</v>
      </c>
      <c r="C245" s="42">
        <v>3785</v>
      </c>
      <c r="D245" s="65"/>
      <c r="E245" s="47"/>
      <c r="F245" s="47"/>
      <c r="G245" s="66"/>
      <c r="H245" s="68"/>
      <c r="I245" s="68"/>
      <c r="J245" s="65"/>
      <c r="K245" s="46"/>
      <c r="L245" s="43"/>
      <c r="M245" s="9"/>
    </row>
    <row r="246" spans="1:13" ht="14.25">
      <c r="A246" s="31"/>
      <c r="B246" s="229" t="s">
        <v>92</v>
      </c>
      <c r="C246" s="77">
        <v>0</v>
      </c>
      <c r="D246" s="230"/>
      <c r="E246" s="239"/>
      <c r="F246" s="239"/>
      <c r="G246" s="228"/>
      <c r="H246" s="75" t="s">
        <v>92</v>
      </c>
      <c r="I246" s="80">
        <v>0</v>
      </c>
      <c r="J246" s="65"/>
      <c r="K246" s="46"/>
      <c r="L246" s="43"/>
      <c r="M246" s="9"/>
    </row>
    <row r="247" spans="1:13" ht="14.25">
      <c r="A247" s="31"/>
      <c r="B247" s="229" t="s">
        <v>93</v>
      </c>
      <c r="C247" s="76">
        <v>0</v>
      </c>
      <c r="D247" s="65"/>
      <c r="E247" s="47"/>
      <c r="F247" s="47"/>
      <c r="G247" s="66"/>
      <c r="H247" s="68"/>
      <c r="I247" s="68"/>
      <c r="J247" s="65"/>
      <c r="K247" s="46"/>
      <c r="L247" s="43"/>
      <c r="M247" s="9"/>
    </row>
    <row r="248" spans="1:13" ht="14.25">
      <c r="A248" s="31"/>
      <c r="B248" s="128" t="s">
        <v>158</v>
      </c>
      <c r="C248" s="42">
        <v>16881</v>
      </c>
      <c r="D248" s="65"/>
      <c r="E248" s="47"/>
      <c r="F248" s="47"/>
      <c r="G248" s="66"/>
      <c r="H248" s="68"/>
      <c r="I248" s="68"/>
      <c r="J248" s="65"/>
      <c r="K248" s="46"/>
      <c r="L248" s="43"/>
      <c r="M248" s="9"/>
    </row>
    <row r="249" spans="1:13" ht="14.25">
      <c r="A249" s="31"/>
      <c r="B249" s="128" t="s">
        <v>94</v>
      </c>
      <c r="C249" s="42">
        <v>4973</v>
      </c>
      <c r="D249" s="65"/>
      <c r="E249" s="47"/>
      <c r="F249" s="47"/>
      <c r="G249" s="66"/>
      <c r="H249" s="46" t="s">
        <v>94</v>
      </c>
      <c r="I249" s="43">
        <v>1415</v>
      </c>
      <c r="J249" s="65"/>
      <c r="K249" s="46"/>
      <c r="L249" s="43"/>
      <c r="M249" s="9"/>
    </row>
    <row r="250" spans="1:13" ht="14.25">
      <c r="A250" s="31"/>
      <c r="B250" s="46"/>
      <c r="C250" s="42"/>
      <c r="D250" s="65"/>
      <c r="E250" s="47"/>
      <c r="F250" s="47"/>
      <c r="G250" s="66"/>
      <c r="H250" s="46" t="s">
        <v>119</v>
      </c>
      <c r="I250" s="43">
        <v>19</v>
      </c>
      <c r="J250" s="65"/>
      <c r="K250" s="46"/>
      <c r="L250" s="43"/>
      <c r="M250" s="9"/>
    </row>
    <row r="251" spans="1:13" ht="14.25">
      <c r="A251" s="31"/>
      <c r="B251" s="15" t="s">
        <v>131</v>
      </c>
      <c r="C251" s="14">
        <f>SUM(C229:C250)</f>
        <v>133212</v>
      </c>
      <c r="D251" s="7"/>
      <c r="E251" s="15" t="s">
        <v>131</v>
      </c>
      <c r="F251" s="14">
        <f>SUM(F229:F250)</f>
        <v>0</v>
      </c>
      <c r="G251" s="10"/>
      <c r="H251" s="15" t="s">
        <v>131</v>
      </c>
      <c r="I251" s="14">
        <f>SUM(I229:I250)</f>
        <v>11792</v>
      </c>
      <c r="J251" s="10"/>
      <c r="K251" s="15" t="s">
        <v>131</v>
      </c>
      <c r="L251" s="14">
        <f>SUM(L228:L250)</f>
        <v>7259.040000000001</v>
      </c>
      <c r="M251" s="9"/>
    </row>
    <row r="252" spans="1:13" ht="14.25">
      <c r="A252" s="31"/>
      <c r="B252" s="225"/>
      <c r="C252" s="37"/>
      <c r="D252" s="38"/>
      <c r="E252" s="39"/>
      <c r="F252" s="39"/>
      <c r="G252" s="34"/>
      <c r="H252" s="52"/>
      <c r="I252" s="52"/>
      <c r="J252" s="54"/>
      <c r="K252" s="35"/>
      <c r="L252" s="36"/>
      <c r="M252" s="9"/>
    </row>
    <row r="253" spans="1:14" ht="14.25">
      <c r="A253" s="226"/>
      <c r="B253" s="223" t="s">
        <v>142</v>
      </c>
      <c r="C253" s="69">
        <v>3004</v>
      </c>
      <c r="D253" s="65"/>
      <c r="E253" s="47"/>
      <c r="F253" s="47"/>
      <c r="G253" s="66"/>
      <c r="H253" s="46"/>
      <c r="I253" s="43"/>
      <c r="J253" s="10"/>
      <c r="K253" s="128" t="s">
        <v>1</v>
      </c>
      <c r="L253" s="129">
        <v>401.6</v>
      </c>
      <c r="M253" s="9"/>
      <c r="N253" s="137"/>
    </row>
    <row r="254" spans="1:14" ht="14.25">
      <c r="A254" s="226"/>
      <c r="B254" s="203" t="s">
        <v>22</v>
      </c>
      <c r="C254" s="64">
        <v>6608</v>
      </c>
      <c r="D254" s="245"/>
      <c r="E254" s="246"/>
      <c r="F254" s="246"/>
      <c r="G254" s="214"/>
      <c r="H254" s="44" t="s">
        <v>22</v>
      </c>
      <c r="I254" s="45">
        <v>1344</v>
      </c>
      <c r="J254" s="243"/>
      <c r="K254" s="203" t="s">
        <v>22</v>
      </c>
      <c r="L254" s="206">
        <v>2055.5</v>
      </c>
      <c r="M254" s="9"/>
      <c r="N254" s="137"/>
    </row>
    <row r="255" spans="1:14" ht="14.25">
      <c r="A255" s="226"/>
      <c r="B255" s="15"/>
      <c r="C255" s="14"/>
      <c r="D255" s="7"/>
      <c r="E255" s="51"/>
      <c r="F255" s="51"/>
      <c r="G255" s="10"/>
      <c r="H255" s="15"/>
      <c r="I255" s="14"/>
      <c r="J255" s="10"/>
      <c r="K255" s="203" t="s">
        <v>77</v>
      </c>
      <c r="L255" s="206">
        <v>4366.21</v>
      </c>
      <c r="M255" s="9"/>
      <c r="N255" s="137"/>
    </row>
    <row r="256" spans="1:14" ht="22.5">
      <c r="A256" s="226"/>
      <c r="B256" s="128" t="s">
        <v>192</v>
      </c>
      <c r="C256" s="42">
        <v>13983</v>
      </c>
      <c r="D256" s="51"/>
      <c r="E256" s="51"/>
      <c r="F256" s="51"/>
      <c r="G256" s="51"/>
      <c r="H256" s="46" t="s">
        <v>120</v>
      </c>
      <c r="I256" s="43">
        <v>2117</v>
      </c>
      <c r="J256" s="10"/>
      <c r="K256" s="128" t="s">
        <v>120</v>
      </c>
      <c r="L256" s="130">
        <v>4185.75</v>
      </c>
      <c r="M256" s="9"/>
      <c r="N256" s="137"/>
    </row>
    <row r="257" spans="1:14" ht="14.25">
      <c r="A257" s="226"/>
      <c r="B257" s="203" t="s">
        <v>54</v>
      </c>
      <c r="C257" s="14">
        <v>6964</v>
      </c>
      <c r="D257" s="242"/>
      <c r="E257" s="44"/>
      <c r="F257" s="45"/>
      <c r="G257" s="243"/>
      <c r="H257" s="44" t="s">
        <v>54</v>
      </c>
      <c r="I257" s="45">
        <v>673</v>
      </c>
      <c r="J257" s="243"/>
      <c r="K257" s="205" t="s">
        <v>54</v>
      </c>
      <c r="L257" s="205">
        <v>5094.84</v>
      </c>
      <c r="M257" s="20"/>
      <c r="N257" s="137"/>
    </row>
    <row r="258" spans="1:14" ht="14.25">
      <c r="A258" s="226"/>
      <c r="B258" s="203" t="s">
        <v>79</v>
      </c>
      <c r="C258" s="64">
        <v>3101</v>
      </c>
      <c r="D258" s="218"/>
      <c r="E258" s="218"/>
      <c r="F258" s="218"/>
      <c r="G258" s="218"/>
      <c r="H258" s="44" t="s">
        <v>79</v>
      </c>
      <c r="I258" s="45">
        <v>47</v>
      </c>
      <c r="J258" s="243"/>
      <c r="K258" s="203" t="s">
        <v>79</v>
      </c>
      <c r="L258" s="204">
        <v>706</v>
      </c>
      <c r="M258" s="16"/>
      <c r="N258" s="137"/>
    </row>
    <row r="259" spans="1:14" ht="45">
      <c r="A259" s="155">
        <v>43327</v>
      </c>
      <c r="B259" s="203" t="s">
        <v>145</v>
      </c>
      <c r="C259" s="14">
        <v>3276</v>
      </c>
      <c r="D259" s="242"/>
      <c r="E259" s="44"/>
      <c r="F259" s="45"/>
      <c r="G259" s="243"/>
      <c r="H259" s="44" t="s">
        <v>46</v>
      </c>
      <c r="I259" s="45">
        <v>10</v>
      </c>
      <c r="J259" s="243"/>
      <c r="K259" s="203" t="s">
        <v>46</v>
      </c>
      <c r="L259" s="204">
        <v>626.46</v>
      </c>
      <c r="M259" s="9"/>
      <c r="N259" s="137"/>
    </row>
    <row r="260" spans="1:14" ht="14.25">
      <c r="A260" s="31" t="s">
        <v>166</v>
      </c>
      <c r="B260" s="203" t="s">
        <v>50</v>
      </c>
      <c r="C260" s="14">
        <v>3968</v>
      </c>
      <c r="D260" s="242"/>
      <c r="E260" s="44"/>
      <c r="F260" s="45"/>
      <c r="G260" s="243"/>
      <c r="H260" s="216"/>
      <c r="I260" s="216"/>
      <c r="J260" s="243"/>
      <c r="K260" s="203" t="s">
        <v>50</v>
      </c>
      <c r="L260" s="204">
        <v>1708.2</v>
      </c>
      <c r="M260" s="9"/>
      <c r="N260" s="137"/>
    </row>
    <row r="261" spans="1:14" ht="14.25">
      <c r="A261" s="278" t="s">
        <v>263</v>
      </c>
      <c r="B261" s="15"/>
      <c r="C261" s="14"/>
      <c r="D261" s="242"/>
      <c r="E261" s="15"/>
      <c r="F261" s="14"/>
      <c r="G261" s="243"/>
      <c r="H261" s="15"/>
      <c r="I261" s="14"/>
      <c r="J261" s="243"/>
      <c r="K261" s="203" t="s">
        <v>123</v>
      </c>
      <c r="L261" s="204">
        <v>535.82</v>
      </c>
      <c r="M261" s="9"/>
      <c r="N261" s="137"/>
    </row>
    <row r="262" spans="1:14" ht="33.75">
      <c r="A262" s="278"/>
      <c r="B262" s="203" t="s">
        <v>146</v>
      </c>
      <c r="C262" s="14">
        <v>4895.65</v>
      </c>
      <c r="D262" s="242"/>
      <c r="E262" s="44"/>
      <c r="F262" s="45"/>
      <c r="G262" s="243"/>
      <c r="H262" s="44" t="s">
        <v>12</v>
      </c>
      <c r="I262" s="45">
        <v>72</v>
      </c>
      <c r="J262" s="243"/>
      <c r="K262" s="203" t="s">
        <v>12</v>
      </c>
      <c r="L262" s="204">
        <v>1215.42</v>
      </c>
      <c r="M262" s="9"/>
      <c r="N262" s="137"/>
    </row>
    <row r="263" spans="1:14" ht="14.25">
      <c r="A263" s="278"/>
      <c r="B263" s="128" t="s">
        <v>78</v>
      </c>
      <c r="C263" s="42">
        <v>1335</v>
      </c>
      <c r="D263" s="7"/>
      <c r="E263" s="44"/>
      <c r="F263" s="45"/>
      <c r="G263" s="10"/>
      <c r="H263" s="46"/>
      <c r="I263" s="43"/>
      <c r="J263" s="10"/>
      <c r="K263" s="46"/>
      <c r="L263" s="43"/>
      <c r="M263" s="9"/>
      <c r="N263" s="137"/>
    </row>
    <row r="264" spans="1:14" ht="14.25">
      <c r="A264" s="278"/>
      <c r="B264" s="128" t="s">
        <v>23</v>
      </c>
      <c r="C264" s="42">
        <v>3338</v>
      </c>
      <c r="D264" s="68"/>
      <c r="E264" s="68"/>
      <c r="F264" s="68"/>
      <c r="G264" s="68"/>
      <c r="H264" s="46"/>
      <c r="I264" s="43"/>
      <c r="J264" s="10"/>
      <c r="K264" s="46"/>
      <c r="L264" s="43"/>
      <c r="M264" s="9"/>
      <c r="N264" s="137"/>
    </row>
    <row r="265" spans="1:14" ht="14.25">
      <c r="A265" s="278"/>
      <c r="B265" s="128" t="s">
        <v>5</v>
      </c>
      <c r="C265" s="42">
        <v>529</v>
      </c>
      <c r="D265" s="51"/>
      <c r="E265" s="51"/>
      <c r="F265" s="51"/>
      <c r="G265" s="51"/>
      <c r="H265" s="46" t="s">
        <v>116</v>
      </c>
      <c r="I265" s="43">
        <v>276</v>
      </c>
      <c r="J265" s="10"/>
      <c r="K265" s="46"/>
      <c r="L265" s="43"/>
      <c r="M265" s="9"/>
      <c r="N265" s="137"/>
    </row>
    <row r="266" spans="1:14" ht="14.25">
      <c r="A266" s="278"/>
      <c r="B266" s="128" t="s">
        <v>9</v>
      </c>
      <c r="C266" s="42">
        <v>954</v>
      </c>
      <c r="D266" s="51"/>
      <c r="E266" s="51"/>
      <c r="F266" s="51"/>
      <c r="G266" s="51"/>
      <c r="H266" s="46" t="s">
        <v>9</v>
      </c>
      <c r="I266" s="43">
        <v>206</v>
      </c>
      <c r="J266" s="10"/>
      <c r="K266" s="46"/>
      <c r="L266" s="43"/>
      <c r="M266" s="20"/>
      <c r="N266" s="137"/>
    </row>
    <row r="267" spans="1:14" ht="22.5">
      <c r="A267" s="279"/>
      <c r="B267" s="128" t="s">
        <v>143</v>
      </c>
      <c r="C267" s="42">
        <v>2475</v>
      </c>
      <c r="D267" s="68"/>
      <c r="E267" s="51"/>
      <c r="F267" s="51"/>
      <c r="G267" s="68"/>
      <c r="H267" s="46"/>
      <c r="I267" s="43"/>
      <c r="J267" s="10"/>
      <c r="K267" s="46"/>
      <c r="L267" s="43"/>
      <c r="M267" s="20"/>
      <c r="N267" s="137"/>
    </row>
    <row r="268" spans="1:14" ht="14.25">
      <c r="A268" s="279"/>
      <c r="B268" s="51"/>
      <c r="C268" s="51"/>
      <c r="D268" s="7"/>
      <c r="E268" s="46" t="s">
        <v>112</v>
      </c>
      <c r="F268" s="43">
        <v>231</v>
      </c>
      <c r="G268" s="10"/>
      <c r="H268" s="46"/>
      <c r="I268" s="43"/>
      <c r="J268" s="10"/>
      <c r="K268" s="46"/>
      <c r="L268" s="43"/>
      <c r="M268" s="20"/>
      <c r="N268" s="137"/>
    </row>
    <row r="269" spans="1:14" ht="14.25">
      <c r="A269" s="279"/>
      <c r="B269" s="128" t="s">
        <v>3</v>
      </c>
      <c r="C269" s="42">
        <v>2001</v>
      </c>
      <c r="D269" s="7"/>
      <c r="E269" s="46" t="s">
        <v>3</v>
      </c>
      <c r="F269" s="43">
        <v>771.64</v>
      </c>
      <c r="G269" s="10"/>
      <c r="H269" s="15"/>
      <c r="I269" s="14"/>
      <c r="J269" s="10"/>
      <c r="K269" s="46"/>
      <c r="L269" s="43"/>
      <c r="N269" s="137"/>
    </row>
    <row r="270" spans="1:14" ht="22.5">
      <c r="A270" s="279"/>
      <c r="B270" s="128" t="s">
        <v>4</v>
      </c>
      <c r="C270" s="42">
        <v>1174</v>
      </c>
      <c r="D270" s="7"/>
      <c r="E270" s="46" t="s">
        <v>111</v>
      </c>
      <c r="F270" s="43">
        <v>1399</v>
      </c>
      <c r="G270" s="10"/>
      <c r="H270" s="15"/>
      <c r="I270" s="14"/>
      <c r="J270" s="10"/>
      <c r="K270" s="46"/>
      <c r="L270" s="43"/>
      <c r="M270" s="20"/>
      <c r="N270" s="137"/>
    </row>
    <row r="271" spans="1:14" ht="14.25">
      <c r="A271" s="226"/>
      <c r="B271" s="203" t="s">
        <v>25</v>
      </c>
      <c r="C271" s="14">
        <v>5111</v>
      </c>
      <c r="D271" s="242"/>
      <c r="E271" s="218"/>
      <c r="F271" s="218"/>
      <c r="G271" s="243"/>
      <c r="H271" s="44" t="s">
        <v>25</v>
      </c>
      <c r="I271" s="45">
        <v>22</v>
      </c>
      <c r="J271" s="243"/>
      <c r="K271" s="44"/>
      <c r="L271" s="45"/>
      <c r="M271" s="20"/>
      <c r="N271" s="137"/>
    </row>
    <row r="272" spans="1:14" ht="14.25">
      <c r="A272" s="226"/>
      <c r="B272" s="203" t="s">
        <v>45</v>
      </c>
      <c r="C272" s="14">
        <v>1376</v>
      </c>
      <c r="D272" s="242"/>
      <c r="E272" s="218"/>
      <c r="F272" s="218"/>
      <c r="G272" s="243"/>
      <c r="H272" s="244"/>
      <c r="I272" s="244"/>
      <c r="J272" s="243"/>
      <c r="K272" s="44"/>
      <c r="L272" s="45"/>
      <c r="M272" s="20"/>
      <c r="N272" s="137"/>
    </row>
    <row r="273" spans="1:13" ht="14.25">
      <c r="A273" s="226"/>
      <c r="B273" s="15" t="s">
        <v>131</v>
      </c>
      <c r="C273" s="14">
        <f>SUM(C253:C272)</f>
        <v>64092.65</v>
      </c>
      <c r="D273" s="7"/>
      <c r="E273" s="15" t="s">
        <v>131</v>
      </c>
      <c r="F273" s="14">
        <f>SUM(F253:F272)</f>
        <v>2401.64</v>
      </c>
      <c r="G273" s="10"/>
      <c r="H273" s="15" t="s">
        <v>131</v>
      </c>
      <c r="I273" s="14">
        <f>SUM(I253:I272)</f>
        <v>4767</v>
      </c>
      <c r="J273" s="10"/>
      <c r="K273" s="44" t="s">
        <v>131</v>
      </c>
      <c r="L273" s="14">
        <f>SUM(L253:L272)</f>
        <v>20895.800000000003</v>
      </c>
      <c r="M273" s="20"/>
    </row>
    <row r="274" spans="1:13" ht="14.25">
      <c r="A274" s="31"/>
      <c r="B274" s="37"/>
      <c r="C274" s="37"/>
      <c r="D274" s="38"/>
      <c r="E274" s="39"/>
      <c r="F274" s="39"/>
      <c r="G274" s="34"/>
      <c r="H274" s="35"/>
      <c r="I274" s="36"/>
      <c r="J274" s="54"/>
      <c r="K274" s="54"/>
      <c r="L274" s="54"/>
      <c r="M274" s="20"/>
    </row>
    <row r="275" spans="1:13" ht="14.25">
      <c r="A275" s="31"/>
      <c r="B275" s="128" t="s">
        <v>162</v>
      </c>
      <c r="C275" s="42">
        <v>24679</v>
      </c>
      <c r="D275" s="65"/>
      <c r="E275" s="46" t="s">
        <v>110</v>
      </c>
      <c r="F275" s="43">
        <v>16364</v>
      </c>
      <c r="G275" s="65"/>
      <c r="H275" s="46" t="s">
        <v>110</v>
      </c>
      <c r="I275" s="43">
        <v>3145</v>
      </c>
      <c r="J275" s="67"/>
      <c r="K275" s="67"/>
      <c r="L275" s="67"/>
      <c r="M275" s="20"/>
    </row>
    <row r="276" spans="1:13" ht="14.25">
      <c r="A276" s="31"/>
      <c r="B276" s="128" t="s">
        <v>115</v>
      </c>
      <c r="C276" s="42">
        <v>13837</v>
      </c>
      <c r="D276" s="65"/>
      <c r="E276" s="46"/>
      <c r="F276" s="43"/>
      <c r="G276" s="65"/>
      <c r="H276" s="46" t="s">
        <v>115</v>
      </c>
      <c r="I276" s="43">
        <v>4928</v>
      </c>
      <c r="J276" s="67"/>
      <c r="K276" s="67"/>
      <c r="L276" s="67"/>
      <c r="M276" s="20"/>
    </row>
    <row r="277" spans="1:13" ht="14.25">
      <c r="A277" s="155">
        <v>43328</v>
      </c>
      <c r="B277" s="51"/>
      <c r="C277" s="51"/>
      <c r="D277" s="51"/>
      <c r="E277" s="51"/>
      <c r="F277" s="51"/>
      <c r="G277" s="51"/>
      <c r="H277" s="44" t="s">
        <v>65</v>
      </c>
      <c r="I277" s="45">
        <v>34</v>
      </c>
      <c r="J277" s="244"/>
      <c r="K277" s="203" t="s">
        <v>65</v>
      </c>
      <c r="L277" s="205">
        <v>566</v>
      </c>
      <c r="M277" s="20"/>
    </row>
    <row r="278" spans="1:13" ht="14.25">
      <c r="A278" s="31" t="s">
        <v>167</v>
      </c>
      <c r="B278" s="128" t="s">
        <v>163</v>
      </c>
      <c r="C278" s="42">
        <v>11290</v>
      </c>
      <c r="D278" s="65"/>
      <c r="E278" s="47"/>
      <c r="F278" s="47"/>
      <c r="G278" s="66"/>
      <c r="H278" s="46" t="s">
        <v>66</v>
      </c>
      <c r="I278" s="43">
        <v>745</v>
      </c>
      <c r="J278" s="67"/>
      <c r="K278" s="128" t="s">
        <v>66</v>
      </c>
      <c r="L278" s="130">
        <v>1178.15</v>
      </c>
      <c r="M278" s="20"/>
    </row>
    <row r="279" spans="1:13" ht="14.25">
      <c r="A279" s="31"/>
      <c r="B279" s="203" t="s">
        <v>149</v>
      </c>
      <c r="C279" s="64">
        <v>2633</v>
      </c>
      <c r="D279" s="245"/>
      <c r="E279" s="246"/>
      <c r="F279" s="246"/>
      <c r="G279" s="214"/>
      <c r="H279" s="44" t="s">
        <v>149</v>
      </c>
      <c r="I279" s="213">
        <v>617</v>
      </c>
      <c r="J279" s="213"/>
      <c r="K279" s="203" t="s">
        <v>149</v>
      </c>
      <c r="L279" s="205">
        <v>681</v>
      </c>
      <c r="M279" s="20"/>
    </row>
    <row r="280" spans="1:13" ht="15">
      <c r="A280" s="31"/>
      <c r="B280" s="254"/>
      <c r="C280" s="254"/>
      <c r="D280" s="254"/>
      <c r="E280" s="254"/>
      <c r="F280" s="254"/>
      <c r="G280" s="254"/>
      <c r="H280" s="254"/>
      <c r="I280" s="254"/>
      <c r="J280" s="213"/>
      <c r="K280" s="203" t="s">
        <v>127</v>
      </c>
      <c r="L280" s="204">
        <v>6097</v>
      </c>
      <c r="M280" s="20"/>
    </row>
    <row r="281" spans="1:13" ht="15">
      <c r="A281" s="31"/>
      <c r="B281" s="254"/>
      <c r="C281" s="254"/>
      <c r="D281" s="254"/>
      <c r="E281" s="254"/>
      <c r="F281" s="254"/>
      <c r="G281" s="254"/>
      <c r="H281" s="254"/>
      <c r="I281" s="254"/>
      <c r="J281" s="216"/>
      <c r="K281" s="203" t="s">
        <v>38</v>
      </c>
      <c r="L281" s="204">
        <v>338.3</v>
      </c>
      <c r="M281" s="20"/>
    </row>
    <row r="282" spans="1:13" ht="45">
      <c r="A282" s="31"/>
      <c r="B282" s="203" t="s">
        <v>150</v>
      </c>
      <c r="C282" s="64">
        <v>3168</v>
      </c>
      <c r="D282" s="245"/>
      <c r="E282" s="246"/>
      <c r="F282" s="246"/>
      <c r="G282" s="214"/>
      <c r="H282" s="213" t="s">
        <v>140</v>
      </c>
      <c r="I282" s="213">
        <v>620</v>
      </c>
      <c r="J282" s="216"/>
      <c r="K282" s="206" t="s">
        <v>140</v>
      </c>
      <c r="L282" s="206">
        <v>6212.4</v>
      </c>
      <c r="M282" s="20"/>
    </row>
    <row r="283" spans="1:13" ht="14.25">
      <c r="A283" s="31"/>
      <c r="B283" s="203" t="s">
        <v>36</v>
      </c>
      <c r="C283" s="14">
        <v>10568</v>
      </c>
      <c r="D283" s="242"/>
      <c r="E283" s="15" t="s">
        <v>36</v>
      </c>
      <c r="F283" s="45">
        <v>1202.62</v>
      </c>
      <c r="G283" s="214"/>
      <c r="H283" s="44" t="s">
        <v>36</v>
      </c>
      <c r="I283" s="45">
        <v>2981</v>
      </c>
      <c r="J283" s="213"/>
      <c r="K283" s="44"/>
      <c r="L283" s="45"/>
      <c r="M283" s="20"/>
    </row>
    <row r="284" spans="1:13" ht="14.25">
      <c r="A284" s="31"/>
      <c r="B284" s="203" t="s">
        <v>83</v>
      </c>
      <c r="C284" s="64">
        <v>938</v>
      </c>
      <c r="D284" s="245"/>
      <c r="E284" s="246"/>
      <c r="F284" s="246"/>
      <c r="G284" s="214"/>
      <c r="H284" s="213"/>
      <c r="I284" s="213"/>
      <c r="J284" s="213"/>
      <c r="K284" s="44"/>
      <c r="L284" s="45"/>
      <c r="M284" s="20"/>
    </row>
    <row r="285" spans="1:13" ht="14.25">
      <c r="A285" s="31"/>
      <c r="B285" s="203" t="s">
        <v>84</v>
      </c>
      <c r="C285" s="64">
        <v>991</v>
      </c>
      <c r="D285" s="245"/>
      <c r="E285" s="246"/>
      <c r="F285" s="246"/>
      <c r="G285" s="214"/>
      <c r="H285" s="213"/>
      <c r="I285" s="213"/>
      <c r="J285" s="213"/>
      <c r="K285" s="44"/>
      <c r="L285" s="45"/>
      <c r="M285" s="20"/>
    </row>
    <row r="286" spans="1:13" ht="14.25">
      <c r="A286" s="31"/>
      <c r="B286" s="203" t="s">
        <v>37</v>
      </c>
      <c r="C286" s="64">
        <v>1091</v>
      </c>
      <c r="D286" s="245"/>
      <c r="E286" s="246"/>
      <c r="F286" s="246"/>
      <c r="G286" s="214"/>
      <c r="H286" s="213"/>
      <c r="I286" s="213"/>
      <c r="J286" s="213"/>
      <c r="K286" s="44"/>
      <c r="L286" s="45"/>
      <c r="M286" s="20"/>
    </row>
    <row r="287" spans="1:13" ht="14.25">
      <c r="A287" s="31"/>
      <c r="B287" s="203" t="s">
        <v>16</v>
      </c>
      <c r="C287" s="64">
        <v>1711</v>
      </c>
      <c r="D287" s="245"/>
      <c r="E287" s="246"/>
      <c r="F287" s="246"/>
      <c r="G287" s="214"/>
      <c r="H287" s="213"/>
      <c r="I287" s="213"/>
      <c r="J287" s="213"/>
      <c r="K287" s="44"/>
      <c r="L287" s="45"/>
      <c r="M287" s="20"/>
    </row>
    <row r="288" spans="1:13" ht="14.25">
      <c r="A288" s="31"/>
      <c r="B288" s="203" t="s">
        <v>11</v>
      </c>
      <c r="C288" s="64">
        <v>2157</v>
      </c>
      <c r="D288" s="245"/>
      <c r="E288" s="246"/>
      <c r="F288" s="246"/>
      <c r="G288" s="214"/>
      <c r="H288" s="213"/>
      <c r="I288" s="213"/>
      <c r="J288" s="213"/>
      <c r="K288" s="44"/>
      <c r="L288" s="45"/>
      <c r="M288" s="20"/>
    </row>
    <row r="289" spans="1:13" ht="22.5">
      <c r="A289" s="31"/>
      <c r="B289" s="128" t="s">
        <v>141</v>
      </c>
      <c r="C289" s="42">
        <v>55825</v>
      </c>
      <c r="D289" s="51"/>
      <c r="E289" s="51"/>
      <c r="F289" s="51"/>
      <c r="G289" s="51"/>
      <c r="H289" s="11" t="s">
        <v>141</v>
      </c>
      <c r="I289" s="43">
        <v>11886</v>
      </c>
      <c r="J289" s="67"/>
      <c r="K289" s="46"/>
      <c r="L289" s="43"/>
      <c r="M289" s="20"/>
    </row>
    <row r="290" spans="1:13" ht="14.25">
      <c r="A290" s="31"/>
      <c r="B290" s="44" t="s">
        <v>131</v>
      </c>
      <c r="C290" s="64">
        <f>SUM(C275:C289)</f>
        <v>128888</v>
      </c>
      <c r="D290" s="65"/>
      <c r="E290" s="44" t="s">
        <v>131</v>
      </c>
      <c r="F290" s="64">
        <f>SUM(F275:F289)</f>
        <v>17566.62</v>
      </c>
      <c r="G290" s="66"/>
      <c r="H290" s="44" t="s">
        <v>131</v>
      </c>
      <c r="I290" s="64">
        <f>SUM(I275:I289)</f>
        <v>24956</v>
      </c>
      <c r="J290" s="66"/>
      <c r="K290" s="44" t="s">
        <v>131</v>
      </c>
      <c r="L290" s="64">
        <f>SUM(L275:L289)</f>
        <v>15072.849999999999</v>
      </c>
      <c r="M290" s="20"/>
    </row>
    <row r="291" spans="1:13" ht="14.25">
      <c r="A291" s="31"/>
      <c r="B291" s="40"/>
      <c r="C291" s="40"/>
      <c r="D291" s="38"/>
      <c r="E291" s="41"/>
      <c r="F291" s="40"/>
      <c r="G291" s="34"/>
      <c r="H291" s="41"/>
      <c r="I291" s="40"/>
      <c r="J291" s="34"/>
      <c r="K291" s="41"/>
      <c r="L291" s="40"/>
      <c r="M291" s="20"/>
    </row>
    <row r="292" spans="1:13" ht="14.25">
      <c r="A292" s="155">
        <v>43329</v>
      </c>
      <c r="B292" s="203" t="s">
        <v>33</v>
      </c>
      <c r="C292" s="14">
        <v>9868</v>
      </c>
      <c r="D292" s="242"/>
      <c r="E292" s="247"/>
      <c r="F292" s="247"/>
      <c r="G292" s="243"/>
      <c r="H292" s="218"/>
      <c r="I292" s="218"/>
      <c r="J292" s="244"/>
      <c r="K292" s="205" t="s">
        <v>33</v>
      </c>
      <c r="L292" s="205">
        <v>5815.49</v>
      </c>
      <c r="M292" s="16"/>
    </row>
    <row r="293" spans="1:13" ht="14.25">
      <c r="A293" s="31" t="s">
        <v>168</v>
      </c>
      <c r="B293" s="203" t="s">
        <v>6</v>
      </c>
      <c r="C293" s="14">
        <v>19367</v>
      </c>
      <c r="D293" s="14"/>
      <c r="E293" s="249"/>
      <c r="F293" s="249"/>
      <c r="G293" s="243"/>
      <c r="H293" s="15" t="s">
        <v>6</v>
      </c>
      <c r="I293" s="215">
        <v>5257</v>
      </c>
      <c r="J293" s="218"/>
      <c r="K293" s="203" t="s">
        <v>6</v>
      </c>
      <c r="L293" s="204">
        <v>5414.93</v>
      </c>
      <c r="M293" s="9"/>
    </row>
    <row r="294" spans="1:13" ht="14.25">
      <c r="A294" s="31"/>
      <c r="B294" s="203" t="s">
        <v>7</v>
      </c>
      <c r="C294" s="14">
        <v>5874</v>
      </c>
      <c r="D294" s="242"/>
      <c r="E294" s="247"/>
      <c r="F294" s="247"/>
      <c r="G294" s="243"/>
      <c r="H294" s="244"/>
      <c r="I294" s="244"/>
      <c r="J294" s="244"/>
      <c r="K294" s="203" t="s">
        <v>7</v>
      </c>
      <c r="L294" s="204">
        <v>2274.46</v>
      </c>
      <c r="M294" s="16"/>
    </row>
    <row r="295" spans="1:13" ht="14.25">
      <c r="A295" s="31"/>
      <c r="B295" s="218"/>
      <c r="C295" s="218"/>
      <c r="D295" s="242"/>
      <c r="E295" s="247"/>
      <c r="F295" s="247"/>
      <c r="G295" s="243"/>
      <c r="H295" s="244"/>
      <c r="I295" s="244"/>
      <c r="J295" s="244"/>
      <c r="K295" s="203" t="s">
        <v>11</v>
      </c>
      <c r="L295" s="204">
        <v>399</v>
      </c>
      <c r="M295" s="16"/>
    </row>
    <row r="296" spans="1:13" ht="14.25">
      <c r="A296" s="31"/>
      <c r="B296" s="218"/>
      <c r="C296" s="218"/>
      <c r="D296" s="242"/>
      <c r="E296" s="247"/>
      <c r="F296" s="247"/>
      <c r="G296" s="243"/>
      <c r="H296" s="244"/>
      <c r="I296" s="244"/>
      <c r="J296" s="244"/>
      <c r="K296" s="206" t="s">
        <v>20</v>
      </c>
      <c r="L296" s="206">
        <v>856.25</v>
      </c>
      <c r="M296" s="9"/>
    </row>
    <row r="297" spans="1:13" ht="14.25">
      <c r="A297" s="31"/>
      <c r="B297" s="14"/>
      <c r="C297" s="14"/>
      <c r="D297" s="242"/>
      <c r="E297" s="247"/>
      <c r="F297" s="247"/>
      <c r="G297" s="243"/>
      <c r="H297" s="244"/>
      <c r="I297" s="244"/>
      <c r="J297" s="244"/>
      <c r="K297" s="203" t="s">
        <v>71</v>
      </c>
      <c r="L297" s="204">
        <v>323.8</v>
      </c>
      <c r="M297" s="9"/>
    </row>
    <row r="298" spans="1:12" ht="14.25">
      <c r="A298" s="31"/>
      <c r="B298" s="128" t="s">
        <v>48</v>
      </c>
      <c r="C298" s="42">
        <v>5263</v>
      </c>
      <c r="D298" s="65"/>
      <c r="E298" s="47"/>
      <c r="F298" s="47"/>
      <c r="G298" s="66"/>
      <c r="H298" s="46" t="s">
        <v>48</v>
      </c>
      <c r="I298" s="43">
        <v>568</v>
      </c>
      <c r="J298" s="19"/>
      <c r="K298" s="127" t="s">
        <v>48</v>
      </c>
      <c r="L298" s="127">
        <v>520.22</v>
      </c>
    </row>
    <row r="299" spans="1:13" ht="14.25">
      <c r="A299" s="31"/>
      <c r="B299" s="203" t="s">
        <v>97</v>
      </c>
      <c r="C299" s="64">
        <v>4043</v>
      </c>
      <c r="D299" s="245"/>
      <c r="E299" s="246"/>
      <c r="F299" s="246"/>
      <c r="G299" s="214"/>
      <c r="H299" s="216"/>
      <c r="I299" s="216"/>
      <c r="J299" s="19"/>
      <c r="K299" s="128" t="s">
        <v>97</v>
      </c>
      <c r="L299" s="129">
        <v>762</v>
      </c>
      <c r="M299" s="9">
        <v>22</v>
      </c>
    </row>
    <row r="300" spans="1:13" ht="14.25">
      <c r="A300" s="31"/>
      <c r="B300" s="203" t="s">
        <v>85</v>
      </c>
      <c r="C300" s="14">
        <v>1927</v>
      </c>
      <c r="D300" s="245"/>
      <c r="E300" s="246"/>
      <c r="F300" s="246"/>
      <c r="G300" s="214"/>
      <c r="H300" s="216"/>
      <c r="I300" s="216"/>
      <c r="J300" s="67"/>
      <c r="K300" s="46"/>
      <c r="L300" s="43"/>
      <c r="M300" s="9"/>
    </row>
    <row r="301" spans="1:12" ht="14.25">
      <c r="A301" s="31"/>
      <c r="B301" s="203" t="s">
        <v>86</v>
      </c>
      <c r="C301" s="14">
        <v>1193</v>
      </c>
      <c r="D301" s="245"/>
      <c r="E301" s="246"/>
      <c r="F301" s="246"/>
      <c r="G301" s="214"/>
      <c r="H301" s="216"/>
      <c r="I301" s="216"/>
      <c r="J301" s="67"/>
      <c r="K301" s="46"/>
      <c r="L301" s="43"/>
    </row>
    <row r="302" spans="1:12" ht="14.25">
      <c r="A302" s="31"/>
      <c r="B302" s="203" t="s">
        <v>87</v>
      </c>
      <c r="C302" s="14">
        <v>722</v>
      </c>
      <c r="D302" s="245"/>
      <c r="E302" s="246"/>
      <c r="F302" s="246"/>
      <c r="G302" s="214"/>
      <c r="H302" s="216"/>
      <c r="I302" s="216"/>
      <c r="J302" s="67"/>
      <c r="K302" s="46"/>
      <c r="L302" s="43"/>
    </row>
    <row r="303" spans="1:12" ht="14.25">
      <c r="A303" s="31"/>
      <c r="B303" s="203" t="s">
        <v>39</v>
      </c>
      <c r="C303" s="14">
        <v>1352</v>
      </c>
      <c r="D303" s="245"/>
      <c r="E303" s="246"/>
      <c r="F303" s="246"/>
      <c r="G303" s="214"/>
      <c r="H303" s="216"/>
      <c r="I303" s="216"/>
      <c r="J303" s="67"/>
      <c r="K303" s="46"/>
      <c r="L303" s="43"/>
    </row>
    <row r="304" spans="1:12" ht="14.25">
      <c r="A304" s="31"/>
      <c r="B304" s="203" t="s">
        <v>40</v>
      </c>
      <c r="C304" s="14">
        <v>1222</v>
      </c>
      <c r="D304" s="245"/>
      <c r="E304" s="246"/>
      <c r="F304" s="246"/>
      <c r="G304" s="214"/>
      <c r="H304" s="216"/>
      <c r="I304" s="216"/>
      <c r="J304" s="67"/>
      <c r="K304" s="46"/>
      <c r="L304" s="43"/>
    </row>
    <row r="305" spans="1:13" ht="14.25">
      <c r="A305" s="31"/>
      <c r="B305" s="203" t="s">
        <v>41</v>
      </c>
      <c r="C305" s="14">
        <v>1571</v>
      </c>
      <c r="D305" s="245"/>
      <c r="E305" s="246"/>
      <c r="F305" s="246"/>
      <c r="G305" s="214"/>
      <c r="H305" s="216"/>
      <c r="I305" s="216"/>
      <c r="J305" s="67"/>
      <c r="K305" s="46"/>
      <c r="L305" s="43"/>
      <c r="M305" s="16"/>
    </row>
    <row r="306" spans="1:13" ht="14.25">
      <c r="A306" s="31"/>
      <c r="B306" s="203" t="s">
        <v>98</v>
      </c>
      <c r="C306" s="64">
        <v>4477</v>
      </c>
      <c r="D306" s="245"/>
      <c r="E306" s="246"/>
      <c r="F306" s="246"/>
      <c r="G306" s="214"/>
      <c r="H306" s="218"/>
      <c r="I306" s="218"/>
      <c r="J306" s="67"/>
      <c r="K306" s="46"/>
      <c r="L306" s="43"/>
      <c r="M306" s="9"/>
    </row>
    <row r="307" spans="1:13" ht="14.25">
      <c r="A307" s="31"/>
      <c r="B307" s="44"/>
      <c r="C307" s="64"/>
      <c r="D307" s="245"/>
      <c r="E307" s="246"/>
      <c r="F307" s="246"/>
      <c r="G307" s="214"/>
      <c r="H307" s="44" t="s">
        <v>114</v>
      </c>
      <c r="I307" s="45">
        <v>13</v>
      </c>
      <c r="J307" s="67"/>
      <c r="K307" s="46"/>
      <c r="L307" s="43"/>
      <c r="M307" s="9"/>
    </row>
    <row r="308" spans="1:13" ht="14.25">
      <c r="A308" s="31"/>
      <c r="B308" s="44"/>
      <c r="C308" s="64"/>
      <c r="D308" s="245"/>
      <c r="E308" s="246"/>
      <c r="F308" s="246"/>
      <c r="G308" s="214"/>
      <c r="H308" s="216" t="s">
        <v>159</v>
      </c>
      <c r="I308" s="216">
        <v>57</v>
      </c>
      <c r="J308" s="67"/>
      <c r="K308" s="46"/>
      <c r="L308" s="43"/>
      <c r="M308" s="9">
        <v>29</v>
      </c>
    </row>
    <row r="309" spans="1:17" ht="14.25">
      <c r="A309" s="31"/>
      <c r="B309" s="241" t="s">
        <v>56</v>
      </c>
      <c r="C309" s="14">
        <v>904</v>
      </c>
      <c r="D309" s="242"/>
      <c r="E309" s="247"/>
      <c r="F309" s="247"/>
      <c r="G309" s="243"/>
      <c r="H309" s="244"/>
      <c r="I309" s="244"/>
      <c r="J309" s="244"/>
      <c r="K309" s="241" t="s">
        <v>56</v>
      </c>
      <c r="L309" s="45">
        <v>350.22</v>
      </c>
      <c r="M309" s="9">
        <v>29</v>
      </c>
      <c r="N309" s="9" t="s">
        <v>205</v>
      </c>
      <c r="O309" s="9"/>
      <c r="P309" s="9"/>
      <c r="Q309" s="9"/>
    </row>
    <row r="310" spans="1:17" ht="14.25">
      <c r="A310" s="31"/>
      <c r="B310" s="241" t="s">
        <v>58</v>
      </c>
      <c r="C310" s="14">
        <v>3685</v>
      </c>
      <c r="D310" s="242"/>
      <c r="E310" s="247"/>
      <c r="F310" s="247"/>
      <c r="G310" s="243"/>
      <c r="H310" s="244"/>
      <c r="I310" s="244"/>
      <c r="J310" s="244"/>
      <c r="K310" s="44"/>
      <c r="L310" s="45"/>
      <c r="M310" s="9">
        <v>29</v>
      </c>
      <c r="N310" s="114" t="s">
        <v>196</v>
      </c>
      <c r="O310" s="114"/>
      <c r="P310" s="9"/>
      <c r="Q310" s="9"/>
    </row>
    <row r="311" spans="1:17" ht="14.25">
      <c r="A311" s="31"/>
      <c r="B311" s="241" t="s">
        <v>59</v>
      </c>
      <c r="C311" s="14">
        <v>811</v>
      </c>
      <c r="D311" s="242"/>
      <c r="E311" s="247"/>
      <c r="F311" s="247"/>
      <c r="G311" s="243"/>
      <c r="H311" s="244"/>
      <c r="I311" s="244"/>
      <c r="J311" s="244"/>
      <c r="K311" s="44"/>
      <c r="L311" s="45"/>
      <c r="M311" s="9"/>
      <c r="N311" s="9" t="s">
        <v>197</v>
      </c>
      <c r="O311" s="9" t="s">
        <v>198</v>
      </c>
      <c r="P311" s="9" t="s">
        <v>199</v>
      </c>
      <c r="Q311" s="9" t="s">
        <v>200</v>
      </c>
    </row>
    <row r="312" spans="1:17" ht="14.25">
      <c r="A312" s="31"/>
      <c r="B312" s="241" t="s">
        <v>60</v>
      </c>
      <c r="C312" s="14">
        <v>777</v>
      </c>
      <c r="D312" s="242"/>
      <c r="E312" s="247"/>
      <c r="F312" s="247"/>
      <c r="G312" s="243"/>
      <c r="H312" s="244"/>
      <c r="I312" s="244"/>
      <c r="J312" s="244"/>
      <c r="K312" s="44"/>
      <c r="L312" s="45"/>
      <c r="M312" s="9"/>
      <c r="N312" s="115">
        <f>SUM(C226+C254+C257+C258+C259+C260+C262+C271+C272+C279+C282+C283+C284+C285+C286+C287+C288+C292+C293+C294+C299+C300+C301+C302+C303+C304+C305+C306+C309+C310+C311+C312)</f>
        <v>163692.65</v>
      </c>
      <c r="O312" s="115">
        <f>SUM(F226+F283)</f>
        <v>11958.619999999999</v>
      </c>
      <c r="P312" s="115">
        <f>SUM(I226+I254+I257+I258+I259+I262+I271+I277+I279+I282+I283+I293+I307+I308)</f>
        <v>20678</v>
      </c>
      <c r="Q312" s="115">
        <f>SUM(L226+L254+L255+L257+L258+L259+L260+L261+L262+L277+L279+L280+L281+L282+L292+L293+L294+L295+L296+L297+L309)</f>
        <v>58001.08</v>
      </c>
    </row>
    <row r="313" spans="1:17" ht="14.25">
      <c r="A313" s="31"/>
      <c r="B313" s="15" t="s">
        <v>131</v>
      </c>
      <c r="C313" s="14">
        <f>SUM(C292:C312)</f>
        <v>63056</v>
      </c>
      <c r="D313" s="7"/>
      <c r="E313" s="15" t="s">
        <v>131</v>
      </c>
      <c r="F313" s="14">
        <f>SUM(F292:F312)</f>
        <v>0</v>
      </c>
      <c r="G313" s="10"/>
      <c r="H313" s="15" t="s">
        <v>131</v>
      </c>
      <c r="I313" s="14">
        <f>SUM(I292:I312)</f>
        <v>5895</v>
      </c>
      <c r="J313" s="10"/>
      <c r="K313" s="15" t="s">
        <v>131</v>
      </c>
      <c r="L313" s="14">
        <f>SUM(L292:L312)</f>
        <v>16716.37</v>
      </c>
      <c r="M313" s="9"/>
      <c r="N313" s="20" t="s">
        <v>202</v>
      </c>
      <c r="O313" s="20"/>
      <c r="P313" s="20"/>
      <c r="Q313" s="20"/>
    </row>
    <row r="314" spans="1:17" ht="14.25">
      <c r="A314" s="31"/>
      <c r="B314" s="40"/>
      <c r="C314" s="40"/>
      <c r="D314" s="38"/>
      <c r="E314" s="41"/>
      <c r="F314" s="40"/>
      <c r="G314" s="34"/>
      <c r="H314" s="41"/>
      <c r="I314" s="40"/>
      <c r="J314" s="34"/>
      <c r="K314" s="41"/>
      <c r="L314" s="40"/>
      <c r="M314" s="9"/>
      <c r="N314" s="113">
        <f>SUM(C251+C253+C256+C263+C264+C265+C266+C267+C269+C270+C275+C276+C278+C289+C298)</f>
        <v>272899</v>
      </c>
      <c r="O314" s="113">
        <f>SUM(F273+F275)</f>
        <v>18765.64</v>
      </c>
      <c r="P314" s="113">
        <f>SUM(I251+I256+I265+I266+I275+I276+I278+I289+I298)</f>
        <v>35663</v>
      </c>
      <c r="Q314" s="113">
        <f>SUM(L251+L253+L256+L278+L298+L299)</f>
        <v>14306.76</v>
      </c>
    </row>
    <row r="315" spans="1:13" ht="14.25">
      <c r="A315" s="155">
        <v>43332</v>
      </c>
      <c r="B315" s="203" t="s">
        <v>43</v>
      </c>
      <c r="C315" s="64">
        <v>13103</v>
      </c>
      <c r="D315" s="245"/>
      <c r="E315" s="246"/>
      <c r="F315" s="246"/>
      <c r="G315" s="214"/>
      <c r="H315" s="44" t="s">
        <v>43</v>
      </c>
      <c r="I315" s="45">
        <v>1606</v>
      </c>
      <c r="J315" s="243"/>
      <c r="K315" s="203" t="s">
        <v>43</v>
      </c>
      <c r="L315" s="204">
        <v>2741.29</v>
      </c>
      <c r="M315" s="9"/>
    </row>
    <row r="316" spans="1:13" ht="14.25">
      <c r="A316" s="31" t="s">
        <v>164</v>
      </c>
      <c r="B316" s="241" t="s">
        <v>34</v>
      </c>
      <c r="C316" s="14">
        <v>1414</v>
      </c>
      <c r="D316" s="242"/>
      <c r="E316" s="249"/>
      <c r="F316" s="249"/>
      <c r="G316" s="243"/>
      <c r="H316" s="15"/>
      <c r="I316" s="215"/>
      <c r="J316" s="243"/>
      <c r="K316" s="203" t="s">
        <v>34</v>
      </c>
      <c r="L316" s="204">
        <v>447.51</v>
      </c>
      <c r="M316" s="9"/>
    </row>
    <row r="317" spans="1:13" ht="14.25">
      <c r="A317" s="31"/>
      <c r="B317" s="203" t="s">
        <v>35</v>
      </c>
      <c r="C317" s="14">
        <v>3958</v>
      </c>
      <c r="D317" s="242"/>
      <c r="E317" s="249"/>
      <c r="F317" s="249"/>
      <c r="G317" s="243"/>
      <c r="H317" s="15"/>
      <c r="I317" s="215"/>
      <c r="J317" s="243"/>
      <c r="K317" s="205" t="s">
        <v>35</v>
      </c>
      <c r="L317" s="205">
        <v>2339.75</v>
      </c>
      <c r="M317" s="9"/>
    </row>
    <row r="318" spans="1:13" ht="14.25">
      <c r="A318" s="31"/>
      <c r="B318" s="203" t="s">
        <v>2</v>
      </c>
      <c r="C318" s="14">
        <v>6913</v>
      </c>
      <c r="D318" s="242"/>
      <c r="E318" s="249"/>
      <c r="F318" s="249"/>
      <c r="G318" s="243"/>
      <c r="H318" s="15"/>
      <c r="I318" s="215"/>
      <c r="J318" s="243"/>
      <c r="K318" s="203" t="s">
        <v>2</v>
      </c>
      <c r="L318" s="204">
        <v>3602.59</v>
      </c>
      <c r="M318" s="9"/>
    </row>
    <row r="319" spans="1:13" ht="14.25">
      <c r="A319" s="31"/>
      <c r="B319" s="203" t="s">
        <v>14</v>
      </c>
      <c r="C319" s="14">
        <v>2631</v>
      </c>
      <c r="D319" s="242"/>
      <c r="E319" s="249"/>
      <c r="F319" s="249"/>
      <c r="G319" s="243"/>
      <c r="H319" s="15"/>
      <c r="I319" s="215"/>
      <c r="J319" s="243"/>
      <c r="K319" s="203" t="s">
        <v>14</v>
      </c>
      <c r="L319" s="204">
        <v>173.41</v>
      </c>
      <c r="M319" s="9"/>
    </row>
    <row r="320" spans="1:13" ht="14.25">
      <c r="A320" s="31"/>
      <c r="B320" s="203" t="s">
        <v>27</v>
      </c>
      <c r="C320" s="14">
        <v>1322</v>
      </c>
      <c r="D320" s="242"/>
      <c r="E320" s="218"/>
      <c r="F320" s="218"/>
      <c r="G320" s="243"/>
      <c r="H320" s="15"/>
      <c r="I320" s="215"/>
      <c r="J320" s="243"/>
      <c r="K320" s="203" t="s">
        <v>27</v>
      </c>
      <c r="L320" s="204">
        <v>178.28</v>
      </c>
      <c r="M320" s="9"/>
    </row>
    <row r="321" spans="1:13" ht="14.25">
      <c r="A321" s="31"/>
      <c r="B321" s="203" t="s">
        <v>13</v>
      </c>
      <c r="C321" s="14">
        <v>3333</v>
      </c>
      <c r="D321" s="242"/>
      <c r="E321" s="218"/>
      <c r="F321" s="218"/>
      <c r="G321" s="243"/>
      <c r="H321" s="15"/>
      <c r="I321" s="215"/>
      <c r="J321" s="243"/>
      <c r="K321" s="203" t="s">
        <v>13</v>
      </c>
      <c r="L321" s="206">
        <v>1915.65</v>
      </c>
      <c r="M321" s="9"/>
    </row>
    <row r="322" spans="1:13" ht="14.25">
      <c r="A322" s="31"/>
      <c r="B322" s="203" t="s">
        <v>17</v>
      </c>
      <c r="C322" s="64">
        <v>4739</v>
      </c>
      <c r="D322" s="242"/>
      <c r="E322" s="247"/>
      <c r="F322" s="247"/>
      <c r="G322" s="243"/>
      <c r="H322" s="44" t="s">
        <v>17</v>
      </c>
      <c r="I322" s="45">
        <v>12</v>
      </c>
      <c r="J322" s="243"/>
      <c r="K322" s="203" t="s">
        <v>17</v>
      </c>
      <c r="L322" s="204">
        <v>965.3</v>
      </c>
      <c r="M322" s="9"/>
    </row>
    <row r="323" spans="1:13" ht="14.25">
      <c r="A323" s="31"/>
      <c r="B323" s="241" t="s">
        <v>28</v>
      </c>
      <c r="C323" s="14">
        <v>2187</v>
      </c>
      <c r="D323" s="242"/>
      <c r="E323" s="249"/>
      <c r="F323" s="249"/>
      <c r="G323" s="243"/>
      <c r="H323" s="218"/>
      <c r="I323" s="218"/>
      <c r="J323" s="243"/>
      <c r="K323" s="241" t="s">
        <v>28</v>
      </c>
      <c r="L323" s="215">
        <v>759</v>
      </c>
      <c r="M323" s="9"/>
    </row>
    <row r="324" spans="1:13" ht="14.25">
      <c r="A324" s="31"/>
      <c r="B324" s="241" t="s">
        <v>31</v>
      </c>
      <c r="C324" s="14">
        <v>2085</v>
      </c>
      <c r="D324" s="242"/>
      <c r="E324" s="249"/>
      <c r="F324" s="249"/>
      <c r="G324" s="243"/>
      <c r="H324" s="44"/>
      <c r="I324" s="45"/>
      <c r="J324" s="243"/>
      <c r="K324" s="241" t="s">
        <v>31</v>
      </c>
      <c r="L324" s="45">
        <v>1472.47</v>
      </c>
      <c r="M324" s="20">
        <v>29</v>
      </c>
    </row>
    <row r="325" spans="1:13" ht="14.25">
      <c r="A325" s="31"/>
      <c r="B325" s="241" t="s">
        <v>32</v>
      </c>
      <c r="C325" s="14">
        <v>594</v>
      </c>
      <c r="D325" s="242"/>
      <c r="E325" s="249"/>
      <c r="F325" s="249"/>
      <c r="G325" s="243"/>
      <c r="H325" s="218"/>
      <c r="I325" s="218"/>
      <c r="J325" s="243"/>
      <c r="K325" s="241" t="s">
        <v>32</v>
      </c>
      <c r="L325" s="45">
        <v>171</v>
      </c>
      <c r="M325" s="20">
        <v>29</v>
      </c>
    </row>
    <row r="326" spans="1:13" ht="14.25">
      <c r="A326" s="31"/>
      <c r="B326" s="203" t="s">
        <v>44</v>
      </c>
      <c r="C326" s="64">
        <v>2184</v>
      </c>
      <c r="D326" s="218"/>
      <c r="E326" s="218"/>
      <c r="F326" s="218"/>
      <c r="G326" s="218"/>
      <c r="H326" s="44" t="s">
        <v>44</v>
      </c>
      <c r="I326" s="216">
        <v>16</v>
      </c>
      <c r="J326" s="243"/>
      <c r="K326" s="44"/>
      <c r="L326" s="45"/>
      <c r="M326" s="9"/>
    </row>
    <row r="327" spans="1:13" ht="14.25">
      <c r="A327" s="31"/>
      <c r="B327" s="203" t="s">
        <v>148</v>
      </c>
      <c r="C327" s="64">
        <v>566</v>
      </c>
      <c r="D327" s="242"/>
      <c r="E327" s="247"/>
      <c r="F327" s="247"/>
      <c r="G327" s="243"/>
      <c r="H327" s="218"/>
      <c r="I327" s="218"/>
      <c r="J327" s="243"/>
      <c r="K327" s="44"/>
      <c r="L327" s="45"/>
      <c r="M327" s="20"/>
    </row>
    <row r="328" spans="1:13" ht="14.25">
      <c r="A328" s="31"/>
      <c r="B328" s="203" t="s">
        <v>42</v>
      </c>
      <c r="C328" s="64">
        <v>5114</v>
      </c>
      <c r="D328" s="218"/>
      <c r="E328" s="211" t="s">
        <v>42</v>
      </c>
      <c r="F328" s="212">
        <v>2208</v>
      </c>
      <c r="G328" s="218"/>
      <c r="H328" s="44" t="s">
        <v>42</v>
      </c>
      <c r="I328" s="45">
        <v>1095</v>
      </c>
      <c r="J328" s="243"/>
      <c r="K328" s="44"/>
      <c r="L328" s="45"/>
      <c r="M328" s="16"/>
    </row>
    <row r="329" spans="1:13" ht="14.25">
      <c r="A329" s="31"/>
      <c r="B329" s="15"/>
      <c r="C329" s="14"/>
      <c r="D329" s="242"/>
      <c r="E329" s="44" t="s">
        <v>18</v>
      </c>
      <c r="F329" s="45">
        <v>8548</v>
      </c>
      <c r="G329" s="243"/>
      <c r="H329" s="44" t="s">
        <v>18</v>
      </c>
      <c r="I329" s="45">
        <v>6143</v>
      </c>
      <c r="J329" s="243"/>
      <c r="K329" s="44"/>
      <c r="L329" s="45"/>
      <c r="M329" s="9"/>
    </row>
    <row r="330" spans="1:13" ht="14.25">
      <c r="A330" s="31"/>
      <c r="B330" s="203" t="s">
        <v>15</v>
      </c>
      <c r="C330" s="64">
        <v>1133</v>
      </c>
      <c r="D330" s="242"/>
      <c r="E330" s="44"/>
      <c r="F330" s="45"/>
      <c r="G330" s="243"/>
      <c r="H330" s="218"/>
      <c r="I330" s="218"/>
      <c r="J330" s="243"/>
      <c r="K330" s="44"/>
      <c r="L330" s="45"/>
      <c r="M330" s="9"/>
    </row>
    <row r="331" spans="1:13" ht="14.25">
      <c r="A331" s="31"/>
      <c r="B331" s="203" t="s">
        <v>8</v>
      </c>
      <c r="C331" s="64">
        <v>943</v>
      </c>
      <c r="D331" s="242"/>
      <c r="E331" s="44"/>
      <c r="F331" s="45"/>
      <c r="G331" s="243"/>
      <c r="H331" s="15"/>
      <c r="I331" s="215"/>
      <c r="J331" s="243"/>
      <c r="K331" s="44"/>
      <c r="L331" s="45"/>
      <c r="M331" s="9"/>
    </row>
    <row r="332" spans="1:13" ht="14.25">
      <c r="A332" s="31"/>
      <c r="B332" s="203" t="s">
        <v>10</v>
      </c>
      <c r="C332" s="64">
        <v>1404</v>
      </c>
      <c r="D332" s="242"/>
      <c r="E332" s="44"/>
      <c r="F332" s="45"/>
      <c r="G332" s="243"/>
      <c r="H332" s="15"/>
      <c r="I332" s="215"/>
      <c r="J332" s="243"/>
      <c r="K332" s="44"/>
      <c r="L332" s="45"/>
      <c r="M332" s="20"/>
    </row>
    <row r="333" spans="1:13" ht="14.25">
      <c r="A333" s="31"/>
      <c r="B333" s="44"/>
      <c r="C333" s="64"/>
      <c r="D333" s="242"/>
      <c r="E333" s="44"/>
      <c r="F333" s="45"/>
      <c r="G333" s="243"/>
      <c r="H333" s="44" t="s">
        <v>57</v>
      </c>
      <c r="I333" s="45">
        <v>1</v>
      </c>
      <c r="J333" s="243"/>
      <c r="K333" s="44"/>
      <c r="L333" s="45"/>
      <c r="M333" s="20">
        <v>29</v>
      </c>
    </row>
    <row r="334" spans="1:13" ht="14.25">
      <c r="A334" s="31"/>
      <c r="B334" s="44"/>
      <c r="C334" s="64"/>
      <c r="D334" s="242"/>
      <c r="E334" s="44"/>
      <c r="F334" s="45"/>
      <c r="G334" s="243"/>
      <c r="H334" s="44" t="s">
        <v>121</v>
      </c>
      <c r="I334" s="45">
        <v>58</v>
      </c>
      <c r="J334" s="243"/>
      <c r="K334" s="44"/>
      <c r="L334" s="45"/>
      <c r="M334" s="20">
        <v>29</v>
      </c>
    </row>
    <row r="335" spans="1:13" ht="14.25">
      <c r="A335" s="31"/>
      <c r="B335" s="15" t="s">
        <v>131</v>
      </c>
      <c r="C335" s="14">
        <f>SUM(C315:C334)</f>
        <v>53623</v>
      </c>
      <c r="D335" s="7"/>
      <c r="E335" s="15" t="s">
        <v>131</v>
      </c>
      <c r="F335" s="14">
        <f>SUM(F315:F332)</f>
        <v>10756</v>
      </c>
      <c r="G335" s="10"/>
      <c r="H335" s="15" t="s">
        <v>131</v>
      </c>
      <c r="I335" s="14">
        <f>SUM(I315:I334)</f>
        <v>8931</v>
      </c>
      <c r="J335" s="10"/>
      <c r="K335" s="15" t="s">
        <v>131</v>
      </c>
      <c r="L335" s="14">
        <f>SUM(L315:L334)</f>
        <v>14766.249999999998</v>
      </c>
      <c r="M335" s="20">
        <v>29</v>
      </c>
    </row>
    <row r="336" spans="1:13" ht="14.25">
      <c r="A336" s="31"/>
      <c r="B336" s="52"/>
      <c r="C336" s="52"/>
      <c r="D336" s="38"/>
      <c r="E336" s="39"/>
      <c r="F336" s="39"/>
      <c r="G336" s="34"/>
      <c r="H336" s="35"/>
      <c r="I336" s="36"/>
      <c r="J336" s="54"/>
      <c r="K336" s="52"/>
      <c r="L336" s="52"/>
      <c r="M336" s="20">
        <v>29</v>
      </c>
    </row>
    <row r="337" spans="1:13" ht="14.25">
      <c r="A337" s="155">
        <v>43333</v>
      </c>
      <c r="B337" s="51"/>
      <c r="C337" s="51"/>
      <c r="D337" s="51"/>
      <c r="E337" s="51"/>
      <c r="F337" s="51"/>
      <c r="G337" s="51"/>
      <c r="H337" s="51"/>
      <c r="I337" s="51"/>
      <c r="J337" s="67"/>
      <c r="K337" s="128" t="s">
        <v>108</v>
      </c>
      <c r="L337" s="129">
        <v>1087.47</v>
      </c>
      <c r="M337" s="16"/>
    </row>
    <row r="338" spans="1:12" ht="14.25">
      <c r="A338" s="31" t="s">
        <v>165</v>
      </c>
      <c r="B338" s="128" t="s">
        <v>95</v>
      </c>
      <c r="C338" s="42">
        <v>18395</v>
      </c>
      <c r="D338" s="65"/>
      <c r="E338" s="47"/>
      <c r="F338" s="47"/>
      <c r="G338" s="66"/>
      <c r="H338" s="46" t="s">
        <v>117</v>
      </c>
      <c r="I338" s="43">
        <v>4697</v>
      </c>
      <c r="J338" s="67"/>
      <c r="K338" s="128" t="s">
        <v>95</v>
      </c>
      <c r="L338" s="129">
        <v>2560</v>
      </c>
    </row>
    <row r="339" spans="1:12" ht="14.25">
      <c r="A339" s="31"/>
      <c r="B339" s="138"/>
      <c r="C339" s="138"/>
      <c r="D339" s="138"/>
      <c r="E339" s="138"/>
      <c r="F339" s="138"/>
      <c r="G339" s="138"/>
      <c r="H339" s="138"/>
      <c r="I339" s="138"/>
      <c r="J339" s="67"/>
      <c r="K339" s="128" t="s">
        <v>101</v>
      </c>
      <c r="L339" s="129">
        <v>3611.57</v>
      </c>
    </row>
    <row r="340" spans="1:14" ht="14.25">
      <c r="A340" s="31"/>
      <c r="B340" s="128" t="s">
        <v>96</v>
      </c>
      <c r="C340" s="42">
        <v>25626</v>
      </c>
      <c r="D340" s="51"/>
      <c r="E340" s="51"/>
      <c r="F340" s="51"/>
      <c r="G340" s="51"/>
      <c r="H340" s="46" t="s">
        <v>118</v>
      </c>
      <c r="I340" s="43">
        <v>2867</v>
      </c>
      <c r="J340" s="51"/>
      <c r="K340" s="51"/>
      <c r="L340" s="51"/>
      <c r="N340" s="18"/>
    </row>
    <row r="341" spans="1:12" ht="14.25">
      <c r="A341" s="31"/>
      <c r="B341" s="128" t="s">
        <v>101</v>
      </c>
      <c r="C341" s="42">
        <v>31862</v>
      </c>
      <c r="D341" s="65"/>
      <c r="E341" s="47"/>
      <c r="F341" s="47"/>
      <c r="G341" s="66"/>
      <c r="H341" s="46" t="s">
        <v>101</v>
      </c>
      <c r="I341" s="43">
        <v>2066</v>
      </c>
      <c r="J341" s="51"/>
      <c r="K341" s="51"/>
      <c r="L341" s="51"/>
    </row>
    <row r="342" spans="1:12" ht="22.5">
      <c r="A342" s="31"/>
      <c r="B342" s="128" t="s">
        <v>155</v>
      </c>
      <c r="C342" s="42">
        <v>1700</v>
      </c>
      <c r="D342" s="65"/>
      <c r="E342" s="47"/>
      <c r="F342" s="47"/>
      <c r="G342" s="66"/>
      <c r="H342" s="46"/>
      <c r="I342" s="43"/>
      <c r="J342" s="51"/>
      <c r="K342" s="51"/>
      <c r="L342" s="51"/>
    </row>
    <row r="343" spans="1:12" ht="14.25">
      <c r="A343" s="31"/>
      <c r="B343" s="128" t="s">
        <v>102</v>
      </c>
      <c r="C343" s="42">
        <v>1147</v>
      </c>
      <c r="D343" s="65"/>
      <c r="E343" s="47"/>
      <c r="F343" s="47"/>
      <c r="G343" s="66"/>
      <c r="H343" s="68"/>
      <c r="I343" s="68"/>
      <c r="J343" s="51"/>
      <c r="K343" s="51"/>
      <c r="L343" s="51"/>
    </row>
    <row r="344" spans="1:12" ht="14.25">
      <c r="A344" s="31"/>
      <c r="B344" s="128" t="s">
        <v>91</v>
      </c>
      <c r="C344" s="42">
        <v>7525</v>
      </c>
      <c r="D344" s="65"/>
      <c r="E344" s="47"/>
      <c r="F344" s="47"/>
      <c r="G344" s="66"/>
      <c r="H344" s="68"/>
      <c r="I344" s="68"/>
      <c r="J344" s="70"/>
      <c r="K344" s="46"/>
      <c r="L344" s="43"/>
    </row>
    <row r="345" spans="1:12" ht="14.25">
      <c r="A345" s="31"/>
      <c r="B345" s="128" t="s">
        <v>156</v>
      </c>
      <c r="C345" s="42">
        <v>649</v>
      </c>
      <c r="D345" s="65"/>
      <c r="E345" s="47"/>
      <c r="F345" s="47"/>
      <c r="G345" s="66"/>
      <c r="H345" s="68"/>
      <c r="I345" s="68"/>
      <c r="J345" s="70"/>
      <c r="K345" s="46"/>
      <c r="L345" s="43"/>
    </row>
    <row r="346" spans="1:65" ht="59.25" customHeight="1">
      <c r="A346" s="31"/>
      <c r="B346" s="128" t="s">
        <v>157</v>
      </c>
      <c r="C346" s="42">
        <v>4229</v>
      </c>
      <c r="D346" s="65"/>
      <c r="E346" s="47"/>
      <c r="F346" s="47"/>
      <c r="G346" s="66"/>
      <c r="H346" s="68"/>
      <c r="I346" s="68"/>
      <c r="J346" s="70"/>
      <c r="K346" s="46"/>
      <c r="L346" s="43"/>
      <c r="M346" s="20">
        <v>21</v>
      </c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</row>
    <row r="347" spans="1:12" ht="14.25">
      <c r="A347" s="31"/>
      <c r="B347" s="128" t="s">
        <v>90</v>
      </c>
      <c r="C347" s="42">
        <v>3335</v>
      </c>
      <c r="D347" s="65"/>
      <c r="E347" s="47"/>
      <c r="F347" s="47"/>
      <c r="G347" s="66"/>
      <c r="H347" s="46" t="s">
        <v>90</v>
      </c>
      <c r="I347" s="43">
        <v>157</v>
      </c>
      <c r="J347" s="70"/>
      <c r="K347" s="46"/>
      <c r="L347" s="43"/>
    </row>
    <row r="348" spans="1:12" ht="14.25">
      <c r="A348" s="31"/>
      <c r="B348" s="128" t="s">
        <v>104</v>
      </c>
      <c r="C348" s="42">
        <v>2112</v>
      </c>
      <c r="D348" s="222"/>
      <c r="E348" s="222"/>
      <c r="F348" s="222"/>
      <c r="G348" s="222"/>
      <c r="H348" s="222"/>
      <c r="I348" s="222"/>
      <c r="J348" s="70"/>
      <c r="K348" s="46"/>
      <c r="L348" s="43"/>
    </row>
    <row r="349" spans="1:12" ht="14.25">
      <c r="A349" s="31"/>
      <c r="B349" s="128" t="s">
        <v>105</v>
      </c>
      <c r="C349" s="42">
        <v>1226</v>
      </c>
      <c r="D349" s="68"/>
      <c r="E349" s="68"/>
      <c r="F349" s="68"/>
      <c r="G349" s="68"/>
      <c r="H349" s="46"/>
      <c r="I349" s="43"/>
      <c r="J349" s="70"/>
      <c r="K349" s="46"/>
      <c r="L349" s="43"/>
    </row>
    <row r="350" spans="1:12" ht="14.25">
      <c r="A350" s="31"/>
      <c r="B350" s="128" t="s">
        <v>125</v>
      </c>
      <c r="C350" s="42">
        <v>2296</v>
      </c>
      <c r="D350" s="68"/>
      <c r="E350" s="68"/>
      <c r="F350" s="68"/>
      <c r="G350" s="68"/>
      <c r="H350" s="46"/>
      <c r="I350" s="43"/>
      <c r="J350" s="70"/>
      <c r="K350" s="46"/>
      <c r="L350" s="43"/>
    </row>
    <row r="351" spans="1:12" ht="14.25">
      <c r="A351" s="31"/>
      <c r="B351" s="128" t="s">
        <v>103</v>
      </c>
      <c r="C351" s="42">
        <v>2784</v>
      </c>
      <c r="D351" s="68"/>
      <c r="E351" s="68"/>
      <c r="F351" s="68"/>
      <c r="G351" s="68"/>
      <c r="H351" s="46"/>
      <c r="I351" s="43"/>
      <c r="J351" s="70"/>
      <c r="K351" s="46"/>
      <c r="L351" s="43"/>
    </row>
    <row r="352" spans="1:12" ht="14.25">
      <c r="A352" s="31"/>
      <c r="B352" s="128" t="s">
        <v>106</v>
      </c>
      <c r="C352" s="42">
        <v>2800</v>
      </c>
      <c r="D352" s="65"/>
      <c r="E352" s="47"/>
      <c r="F352" s="47"/>
      <c r="G352" s="66"/>
      <c r="H352" s="67"/>
      <c r="I352" s="67"/>
      <c r="J352" s="70"/>
      <c r="K352" s="46"/>
      <c r="L352" s="43"/>
    </row>
    <row r="353" spans="1:12" ht="14.25">
      <c r="A353" s="31"/>
      <c r="B353" s="128" t="s">
        <v>107</v>
      </c>
      <c r="C353" s="42">
        <v>1887</v>
      </c>
      <c r="D353" s="65"/>
      <c r="E353" s="47"/>
      <c r="F353" s="47"/>
      <c r="G353" s="66"/>
      <c r="H353" s="46" t="s">
        <v>107</v>
      </c>
      <c r="I353" s="43">
        <v>571</v>
      </c>
      <c r="J353" s="51"/>
      <c r="K353" s="51"/>
      <c r="L353" s="51"/>
    </row>
    <row r="354" spans="1:12" ht="14.25">
      <c r="A354" s="31"/>
      <c r="B354" s="128" t="s">
        <v>108</v>
      </c>
      <c r="C354" s="42">
        <v>3785</v>
      </c>
      <c r="D354" s="65"/>
      <c r="E354" s="47"/>
      <c r="F354" s="47"/>
      <c r="G354" s="66"/>
      <c r="H354" s="68"/>
      <c r="I354" s="68"/>
      <c r="J354" s="51"/>
      <c r="K354" s="51"/>
      <c r="L354" s="51"/>
    </row>
    <row r="355" spans="1:12" ht="14.25">
      <c r="A355" s="31"/>
      <c r="B355" s="229" t="s">
        <v>92</v>
      </c>
      <c r="C355" s="77">
        <v>0</v>
      </c>
      <c r="D355" s="230"/>
      <c r="E355" s="239"/>
      <c r="F355" s="239"/>
      <c r="G355" s="228"/>
      <c r="H355" s="75" t="s">
        <v>92</v>
      </c>
      <c r="I355" s="80">
        <v>0</v>
      </c>
      <c r="J355" s="231"/>
      <c r="K355" s="231"/>
      <c r="L355" s="51"/>
    </row>
    <row r="356" spans="1:12" ht="14.25">
      <c r="A356" s="31"/>
      <c r="B356" s="229" t="s">
        <v>93</v>
      </c>
      <c r="C356" s="76">
        <v>0</v>
      </c>
      <c r="D356" s="65"/>
      <c r="E356" s="47"/>
      <c r="F356" s="47"/>
      <c r="G356" s="66"/>
      <c r="H356" s="68"/>
      <c r="I356" s="68"/>
      <c r="J356" s="51"/>
      <c r="K356" s="51"/>
      <c r="L356" s="51"/>
    </row>
    <row r="357" spans="1:12" ht="14.25">
      <c r="A357" s="31"/>
      <c r="B357" s="128" t="s">
        <v>158</v>
      </c>
      <c r="C357" s="42">
        <v>16881</v>
      </c>
      <c r="D357" s="65"/>
      <c r="E357" s="47"/>
      <c r="F357" s="47"/>
      <c r="G357" s="66"/>
      <c r="H357" s="68"/>
      <c r="I357" s="68"/>
      <c r="J357" s="51"/>
      <c r="K357" s="51"/>
      <c r="L357" s="51"/>
    </row>
    <row r="358" spans="1:12" ht="14.25">
      <c r="A358" s="31"/>
      <c r="B358" s="128" t="s">
        <v>94</v>
      </c>
      <c r="C358" s="42">
        <v>4973</v>
      </c>
      <c r="D358" s="65"/>
      <c r="E358" s="47"/>
      <c r="F358" s="47"/>
      <c r="G358" s="66"/>
      <c r="H358" s="46" t="s">
        <v>94</v>
      </c>
      <c r="I358" s="43">
        <v>1415</v>
      </c>
      <c r="J358" s="51"/>
      <c r="K358" s="51"/>
      <c r="L358" s="51"/>
    </row>
    <row r="359" spans="1:12" ht="14.25">
      <c r="A359" s="31"/>
      <c r="B359" s="46"/>
      <c r="C359" s="42"/>
      <c r="D359" s="65"/>
      <c r="E359" s="47"/>
      <c r="F359" s="47"/>
      <c r="G359" s="66"/>
      <c r="H359" s="46" t="s">
        <v>119</v>
      </c>
      <c r="I359" s="43">
        <v>19</v>
      </c>
      <c r="J359" s="51"/>
      <c r="K359" s="51"/>
      <c r="L359" s="51"/>
    </row>
    <row r="360" spans="1:12" ht="14.25">
      <c r="A360" s="31"/>
      <c r="B360" s="15" t="s">
        <v>131</v>
      </c>
      <c r="C360" s="14">
        <f>SUM(C337:C359)</f>
        <v>133212</v>
      </c>
      <c r="D360" s="7"/>
      <c r="E360" s="15" t="s">
        <v>131</v>
      </c>
      <c r="F360" s="14">
        <f>SUM(F337:F359)</f>
        <v>0</v>
      </c>
      <c r="G360" s="10"/>
      <c r="H360" s="15" t="s">
        <v>131</v>
      </c>
      <c r="I360" s="14">
        <f>SUM(I337:I359)</f>
        <v>11792</v>
      </c>
      <c r="J360" s="10"/>
      <c r="K360" s="15" t="s">
        <v>131</v>
      </c>
      <c r="L360" s="14">
        <f>SUM(L337:L359)</f>
        <v>7259.040000000001</v>
      </c>
    </row>
    <row r="361" spans="1:12" ht="14.25">
      <c r="A361" s="31"/>
      <c r="B361" s="139"/>
      <c r="C361" s="139"/>
      <c r="D361" s="140"/>
      <c r="E361" s="141"/>
      <c r="F361" s="139"/>
      <c r="G361" s="142"/>
      <c r="H361" s="141"/>
      <c r="I361" s="139"/>
      <c r="J361" s="142"/>
      <c r="K361" s="141"/>
      <c r="L361" s="139"/>
    </row>
    <row r="362" spans="1:12" ht="14.25">
      <c r="A362" s="155">
        <v>43334</v>
      </c>
      <c r="B362" s="224" t="s">
        <v>142</v>
      </c>
      <c r="C362" s="69">
        <v>3004</v>
      </c>
      <c r="D362" s="65"/>
      <c r="E362" s="47"/>
      <c r="F362" s="47"/>
      <c r="G362" s="66"/>
      <c r="H362" s="46"/>
      <c r="I362" s="43"/>
      <c r="J362" s="67"/>
      <c r="K362" s="128" t="s">
        <v>1</v>
      </c>
      <c r="L362" s="129">
        <v>401.6</v>
      </c>
    </row>
    <row r="363" spans="1:12" ht="14.25">
      <c r="A363" s="31" t="s">
        <v>166</v>
      </c>
      <c r="B363" s="253" t="s">
        <v>22</v>
      </c>
      <c r="C363" s="64">
        <v>6608</v>
      </c>
      <c r="D363" s="245"/>
      <c r="E363" s="246"/>
      <c r="F363" s="246"/>
      <c r="G363" s="214"/>
      <c r="H363" s="44" t="s">
        <v>22</v>
      </c>
      <c r="I363" s="45">
        <v>1344</v>
      </c>
      <c r="J363" s="213"/>
      <c r="K363" s="203" t="s">
        <v>22</v>
      </c>
      <c r="L363" s="206">
        <v>2055.5</v>
      </c>
    </row>
    <row r="364" spans="1:12" ht="14.25">
      <c r="A364" s="31"/>
      <c r="B364" s="241" t="s">
        <v>77</v>
      </c>
      <c r="C364" s="64">
        <v>6257</v>
      </c>
      <c r="D364" s="218"/>
      <c r="E364" s="218"/>
      <c r="F364" s="218"/>
      <c r="G364" s="218"/>
      <c r="H364" s="218"/>
      <c r="I364" s="218"/>
      <c r="J364" s="216"/>
      <c r="K364" s="203" t="s">
        <v>77</v>
      </c>
      <c r="L364" s="206">
        <v>4366.21</v>
      </c>
    </row>
    <row r="365" spans="1:12" ht="22.5">
      <c r="A365" s="31"/>
      <c r="B365" s="128" t="s">
        <v>192</v>
      </c>
      <c r="C365" s="42">
        <v>13983</v>
      </c>
      <c r="D365" s="51"/>
      <c r="E365" s="51"/>
      <c r="F365" s="51"/>
      <c r="G365" s="51"/>
      <c r="H365" s="46" t="s">
        <v>120</v>
      </c>
      <c r="I365" s="43">
        <v>2117</v>
      </c>
      <c r="J365" s="68"/>
      <c r="K365" s="128" t="s">
        <v>120</v>
      </c>
      <c r="L365" s="130">
        <v>4185.75</v>
      </c>
    </row>
    <row r="366" spans="1:12" ht="14.25">
      <c r="A366" s="31"/>
      <c r="B366" s="203" t="s">
        <v>54</v>
      </c>
      <c r="C366" s="14">
        <v>6964</v>
      </c>
      <c r="D366" s="242"/>
      <c r="E366" s="44"/>
      <c r="F366" s="45"/>
      <c r="G366" s="243"/>
      <c r="H366" s="44" t="s">
        <v>54</v>
      </c>
      <c r="I366" s="45">
        <v>673</v>
      </c>
      <c r="J366" s="216"/>
      <c r="K366" s="205" t="s">
        <v>54</v>
      </c>
      <c r="L366" s="205">
        <v>5094.84</v>
      </c>
    </row>
    <row r="367" spans="1:12" ht="14.25">
      <c r="A367" s="31"/>
      <c r="B367" s="203" t="s">
        <v>79</v>
      </c>
      <c r="C367" s="64">
        <v>3101</v>
      </c>
      <c r="D367" s="218"/>
      <c r="E367" s="218"/>
      <c r="F367" s="218"/>
      <c r="G367" s="218"/>
      <c r="H367" s="44" t="s">
        <v>79</v>
      </c>
      <c r="I367" s="45">
        <v>47</v>
      </c>
      <c r="J367" s="216"/>
      <c r="K367" s="203" t="s">
        <v>79</v>
      </c>
      <c r="L367" s="204">
        <v>706</v>
      </c>
    </row>
    <row r="368" spans="1:12" ht="45">
      <c r="A368" s="31"/>
      <c r="B368" s="203" t="s">
        <v>145</v>
      </c>
      <c r="C368" s="14">
        <v>3276</v>
      </c>
      <c r="D368" s="242"/>
      <c r="E368" s="44"/>
      <c r="F368" s="45"/>
      <c r="G368" s="243"/>
      <c r="H368" s="44" t="s">
        <v>46</v>
      </c>
      <c r="I368" s="45">
        <v>10</v>
      </c>
      <c r="J368" s="216"/>
      <c r="K368" s="203" t="s">
        <v>46</v>
      </c>
      <c r="L368" s="204">
        <v>626.46</v>
      </c>
    </row>
    <row r="369" spans="1:12" ht="14.25">
      <c r="A369" s="31"/>
      <c r="B369" s="203" t="s">
        <v>50</v>
      </c>
      <c r="C369" s="14">
        <v>3968</v>
      </c>
      <c r="D369" s="242"/>
      <c r="E369" s="44"/>
      <c r="F369" s="45"/>
      <c r="G369" s="243"/>
      <c r="H369" s="216"/>
      <c r="I369" s="216"/>
      <c r="J369" s="216"/>
      <c r="K369" s="203" t="s">
        <v>50</v>
      </c>
      <c r="L369" s="204">
        <v>1708.2</v>
      </c>
    </row>
    <row r="370" spans="1:12" ht="14.25">
      <c r="A370" s="31"/>
      <c r="B370" s="218"/>
      <c r="C370" s="218"/>
      <c r="D370" s="216"/>
      <c r="E370" s="216"/>
      <c r="F370" s="216"/>
      <c r="G370" s="216"/>
      <c r="H370" s="213"/>
      <c r="I370" s="213"/>
      <c r="J370" s="216"/>
      <c r="K370" s="203" t="s">
        <v>123</v>
      </c>
      <c r="L370" s="204">
        <v>535.82</v>
      </c>
    </row>
    <row r="371" spans="1:12" ht="33.75">
      <c r="A371" s="31"/>
      <c r="B371" s="203" t="s">
        <v>146</v>
      </c>
      <c r="C371" s="14">
        <v>4895.65</v>
      </c>
      <c r="D371" s="242"/>
      <c r="E371" s="44"/>
      <c r="F371" s="45"/>
      <c r="G371" s="243"/>
      <c r="H371" s="44" t="s">
        <v>12</v>
      </c>
      <c r="I371" s="45">
        <v>72</v>
      </c>
      <c r="J371" s="216"/>
      <c r="K371" s="203" t="s">
        <v>12</v>
      </c>
      <c r="L371" s="204">
        <v>1215.42</v>
      </c>
    </row>
    <row r="372" spans="1:12" ht="14.25">
      <c r="A372" s="31"/>
      <c r="B372" s="128" t="s">
        <v>78</v>
      </c>
      <c r="C372" s="42">
        <v>1335</v>
      </c>
      <c r="D372" s="68"/>
      <c r="E372" s="68"/>
      <c r="F372" s="68"/>
      <c r="G372" s="68"/>
      <c r="H372" s="46"/>
      <c r="I372" s="43"/>
      <c r="J372" s="68"/>
      <c r="K372" s="81" t="s">
        <v>78</v>
      </c>
      <c r="L372" s="43">
        <v>380.33</v>
      </c>
    </row>
    <row r="373" spans="1:12" ht="14.25">
      <c r="A373" s="31"/>
      <c r="B373" s="81" t="s">
        <v>80</v>
      </c>
      <c r="C373" s="42">
        <v>864</v>
      </c>
      <c r="D373" s="68"/>
      <c r="E373" s="68"/>
      <c r="F373" s="68"/>
      <c r="G373" s="68"/>
      <c r="H373" s="46"/>
      <c r="I373" s="43"/>
      <c r="J373" s="68"/>
      <c r="K373" s="81" t="s">
        <v>80</v>
      </c>
      <c r="L373" s="43">
        <v>395</v>
      </c>
    </row>
    <row r="374" spans="1:12" ht="14.25">
      <c r="A374" s="31"/>
      <c r="B374" s="81" t="s">
        <v>76</v>
      </c>
      <c r="C374" s="13">
        <v>796</v>
      </c>
      <c r="D374" s="68"/>
      <c r="E374" s="68"/>
      <c r="F374" s="68"/>
      <c r="G374" s="68"/>
      <c r="H374" s="46"/>
      <c r="I374" s="43"/>
      <c r="J374" s="68"/>
      <c r="K374" s="81" t="s">
        <v>76</v>
      </c>
      <c r="L374" s="122">
        <v>80</v>
      </c>
    </row>
    <row r="375" spans="1:12" ht="14.25">
      <c r="A375" s="31"/>
      <c r="B375" s="81" t="s">
        <v>81</v>
      </c>
      <c r="C375" s="42">
        <v>810</v>
      </c>
      <c r="D375" s="68"/>
      <c r="E375" s="68"/>
      <c r="F375" s="51"/>
      <c r="G375" s="51"/>
      <c r="H375" s="51"/>
      <c r="I375" s="51"/>
      <c r="J375" s="51"/>
      <c r="K375" s="51"/>
      <c r="L375" s="51"/>
    </row>
    <row r="376" spans="1:12" ht="14.25">
      <c r="A376" s="31"/>
      <c r="B376" s="128" t="s">
        <v>23</v>
      </c>
      <c r="C376" s="42">
        <v>3338</v>
      </c>
      <c r="D376" s="68"/>
      <c r="E376" s="68"/>
      <c r="F376" s="68"/>
      <c r="G376" s="68"/>
      <c r="H376" s="46"/>
      <c r="I376" s="43"/>
      <c r="J376" s="68"/>
      <c r="K376" s="51"/>
      <c r="L376" s="51"/>
    </row>
    <row r="377" spans="1:12" ht="14.25">
      <c r="A377" s="31"/>
      <c r="B377" s="128" t="s">
        <v>5</v>
      </c>
      <c r="C377" s="42">
        <v>529</v>
      </c>
      <c r="D377" s="51"/>
      <c r="E377" s="51"/>
      <c r="F377" s="51"/>
      <c r="G377" s="51"/>
      <c r="H377" s="46" t="s">
        <v>116</v>
      </c>
      <c r="I377" s="43">
        <v>276</v>
      </c>
      <c r="J377" s="68"/>
      <c r="K377" s="51"/>
      <c r="L377" s="51"/>
    </row>
    <row r="378" spans="1:12" ht="14.25">
      <c r="A378" s="31"/>
      <c r="B378" s="128" t="s">
        <v>9</v>
      </c>
      <c r="C378" s="42">
        <v>954</v>
      </c>
      <c r="D378" s="51"/>
      <c r="E378" s="51"/>
      <c r="F378" s="51"/>
      <c r="G378" s="51"/>
      <c r="H378" s="46" t="s">
        <v>9</v>
      </c>
      <c r="I378" s="43">
        <v>206</v>
      </c>
      <c r="J378" s="68"/>
      <c r="K378" s="46"/>
      <c r="L378" s="43"/>
    </row>
    <row r="379" spans="1:12" ht="22.5">
      <c r="A379" s="31"/>
      <c r="B379" s="128" t="s">
        <v>143</v>
      </c>
      <c r="C379" s="42">
        <v>2475</v>
      </c>
      <c r="D379" s="68"/>
      <c r="E379" s="51"/>
      <c r="F379" s="51"/>
      <c r="G379" s="68"/>
      <c r="H379" s="46"/>
      <c r="I379" s="43"/>
      <c r="J379" s="68"/>
      <c r="K379" s="46"/>
      <c r="L379" s="43"/>
    </row>
    <row r="380" spans="1:12" ht="14.25">
      <c r="A380" s="31"/>
      <c r="B380" s="81" t="s">
        <v>82</v>
      </c>
      <c r="C380" s="42">
        <v>902</v>
      </c>
      <c r="D380" s="51"/>
      <c r="E380" s="51"/>
      <c r="F380" s="51"/>
      <c r="G380" s="51"/>
      <c r="H380" s="51"/>
      <c r="I380" s="51"/>
      <c r="J380" s="51"/>
      <c r="K380" s="51"/>
      <c r="L380" s="51"/>
    </row>
    <row r="381" spans="1:12" ht="14.25">
      <c r="A381" s="31"/>
      <c r="B381" s="13"/>
      <c r="C381" s="13"/>
      <c r="D381" s="7"/>
      <c r="E381" s="46" t="s">
        <v>112</v>
      </c>
      <c r="F381" s="43">
        <v>231</v>
      </c>
      <c r="G381" s="145"/>
      <c r="H381" s="145"/>
      <c r="I381" s="145"/>
      <c r="J381" s="145"/>
      <c r="K381" s="145"/>
      <c r="L381" s="145"/>
    </row>
    <row r="382" spans="1:12" ht="14.25">
      <c r="A382" s="31"/>
      <c r="B382" s="128" t="s">
        <v>3</v>
      </c>
      <c r="C382" s="42">
        <v>2001</v>
      </c>
      <c r="D382" s="7"/>
      <c r="E382" s="46" t="s">
        <v>3</v>
      </c>
      <c r="F382" s="43">
        <v>771.64</v>
      </c>
      <c r="G382" s="145"/>
      <c r="H382" s="145"/>
      <c r="I382" s="145"/>
      <c r="J382" s="145"/>
      <c r="K382" s="145"/>
      <c r="L382" s="145"/>
    </row>
    <row r="383" spans="1:12" ht="22.5">
      <c r="A383" s="31"/>
      <c r="B383" s="128" t="s">
        <v>4</v>
      </c>
      <c r="C383" s="42">
        <v>1174</v>
      </c>
      <c r="D383" s="7"/>
      <c r="E383" s="46" t="s">
        <v>111</v>
      </c>
      <c r="F383" s="43">
        <v>1399</v>
      </c>
      <c r="G383" s="145"/>
      <c r="H383" s="145"/>
      <c r="I383" s="145"/>
      <c r="J383" s="145"/>
      <c r="K383" s="145"/>
      <c r="L383" s="145"/>
    </row>
    <row r="384" spans="1:12" ht="14.25">
      <c r="A384" s="31"/>
      <c r="B384" s="203" t="s">
        <v>25</v>
      </c>
      <c r="C384" s="14">
        <v>5111</v>
      </c>
      <c r="D384" s="242"/>
      <c r="E384" s="218"/>
      <c r="F384" s="218"/>
      <c r="G384" s="243"/>
      <c r="H384" s="44" t="s">
        <v>25</v>
      </c>
      <c r="I384" s="45">
        <v>22</v>
      </c>
      <c r="J384" s="255"/>
      <c r="K384" s="255"/>
      <c r="L384" s="255"/>
    </row>
    <row r="385" spans="1:12" ht="14.25">
      <c r="A385" s="31"/>
      <c r="B385" s="203" t="s">
        <v>45</v>
      </c>
      <c r="C385" s="14">
        <v>1376</v>
      </c>
      <c r="D385" s="242"/>
      <c r="E385" s="218"/>
      <c r="F385" s="218"/>
      <c r="G385" s="243"/>
      <c r="H385" s="244"/>
      <c r="I385" s="244"/>
      <c r="J385" s="255"/>
      <c r="K385" s="255"/>
      <c r="L385" s="255"/>
    </row>
    <row r="386" spans="1:12" ht="14.25">
      <c r="A386" s="31"/>
      <c r="B386" s="146" t="s">
        <v>131</v>
      </c>
      <c r="C386" s="147">
        <f>SUM(C362:C385)</f>
        <v>73721.65</v>
      </c>
      <c r="D386" s="148"/>
      <c r="E386" s="146" t="s">
        <v>131</v>
      </c>
      <c r="F386" s="147">
        <f>SUM(F362:F385)</f>
        <v>2401.64</v>
      </c>
      <c r="G386" s="149"/>
      <c r="H386" s="146" t="s">
        <v>131</v>
      </c>
      <c r="I386" s="147">
        <f>SUM(I362:I385)</f>
        <v>4767</v>
      </c>
      <c r="J386" s="149"/>
      <c r="K386" s="146" t="s">
        <v>131</v>
      </c>
      <c r="L386" s="147">
        <f>SUM(L362:L385)</f>
        <v>21751.130000000005</v>
      </c>
    </row>
    <row r="387" spans="1:12" ht="14.25">
      <c r="A387" s="31"/>
      <c r="B387" s="37"/>
      <c r="C387" s="37"/>
      <c r="D387" s="38"/>
      <c r="E387" s="39"/>
      <c r="F387" s="39"/>
      <c r="G387" s="34"/>
      <c r="H387" s="35"/>
      <c r="I387" s="36"/>
      <c r="J387" s="54"/>
      <c r="K387" s="52"/>
      <c r="L387" s="52"/>
    </row>
    <row r="388" spans="1:12" ht="14.25">
      <c r="A388" s="31"/>
      <c r="B388" s="128" t="s">
        <v>162</v>
      </c>
      <c r="C388" s="42">
        <v>24679</v>
      </c>
      <c r="D388" s="65"/>
      <c r="E388" s="46" t="s">
        <v>110</v>
      </c>
      <c r="F388" s="43">
        <v>16364</v>
      </c>
      <c r="G388" s="65"/>
      <c r="H388" s="46" t="s">
        <v>110</v>
      </c>
      <c r="I388" s="43">
        <v>3145</v>
      </c>
      <c r="J388" s="67"/>
      <c r="K388" s="68"/>
      <c r="L388" s="68"/>
    </row>
    <row r="389" spans="1:12" ht="14.25">
      <c r="A389" s="31"/>
      <c r="B389" s="128" t="s">
        <v>115</v>
      </c>
      <c r="C389" s="42">
        <v>13837</v>
      </c>
      <c r="D389" s="65"/>
      <c r="E389" s="46"/>
      <c r="F389" s="43"/>
      <c r="G389" s="65"/>
      <c r="H389" s="46" t="s">
        <v>115</v>
      </c>
      <c r="I389" s="43">
        <v>4928</v>
      </c>
      <c r="J389" s="67"/>
      <c r="K389" s="68"/>
      <c r="L389" s="68"/>
    </row>
    <row r="390" spans="1:12" ht="14.25">
      <c r="A390" s="155">
        <v>43335</v>
      </c>
      <c r="B390" s="241" t="s">
        <v>65</v>
      </c>
      <c r="C390" s="64">
        <v>1357</v>
      </c>
      <c r="D390" s="245"/>
      <c r="E390" s="44"/>
      <c r="F390" s="45"/>
      <c r="G390" s="214"/>
      <c r="H390" s="44" t="s">
        <v>65</v>
      </c>
      <c r="I390" s="45">
        <v>34</v>
      </c>
      <c r="J390" s="213"/>
      <c r="K390" s="203" t="s">
        <v>65</v>
      </c>
      <c r="L390" s="205">
        <v>566</v>
      </c>
    </row>
    <row r="391" spans="1:12" ht="14.25">
      <c r="A391" s="31" t="s">
        <v>254</v>
      </c>
      <c r="B391" s="128" t="s">
        <v>163</v>
      </c>
      <c r="C391" s="42">
        <v>11290</v>
      </c>
      <c r="D391" s="65"/>
      <c r="E391" s="47"/>
      <c r="F391" s="47"/>
      <c r="G391" s="66"/>
      <c r="H391" s="46" t="s">
        <v>66</v>
      </c>
      <c r="I391" s="43">
        <v>745</v>
      </c>
      <c r="J391" s="67"/>
      <c r="K391" s="128" t="s">
        <v>66</v>
      </c>
      <c r="L391" s="130">
        <v>1178.15</v>
      </c>
    </row>
    <row r="392" spans="1:12" ht="14.25">
      <c r="A392" s="31"/>
      <c r="B392" s="203" t="s">
        <v>149</v>
      </c>
      <c r="C392" s="64">
        <v>2633</v>
      </c>
      <c r="D392" s="245"/>
      <c r="E392" s="246"/>
      <c r="F392" s="246"/>
      <c r="G392" s="214"/>
      <c r="H392" s="44" t="s">
        <v>149</v>
      </c>
      <c r="I392" s="213">
        <v>617</v>
      </c>
      <c r="J392" s="214"/>
      <c r="K392" s="203" t="s">
        <v>149</v>
      </c>
      <c r="L392" s="205">
        <v>681</v>
      </c>
    </row>
    <row r="393" spans="1:12" ht="15">
      <c r="A393" s="31"/>
      <c r="B393" s="254"/>
      <c r="C393" s="254"/>
      <c r="D393" s="254"/>
      <c r="E393" s="254"/>
      <c r="F393" s="254"/>
      <c r="G393" s="254"/>
      <c r="H393" s="254"/>
      <c r="I393" s="254"/>
      <c r="J393" s="216"/>
      <c r="K393" s="203" t="s">
        <v>127</v>
      </c>
      <c r="L393" s="204">
        <v>6097</v>
      </c>
    </row>
    <row r="394" spans="1:12" ht="14.25">
      <c r="A394" s="31"/>
      <c r="B394" s="218"/>
      <c r="C394" s="218"/>
      <c r="D394" s="218"/>
      <c r="E394" s="218"/>
      <c r="F394" s="218"/>
      <c r="G394" s="218"/>
      <c r="H394" s="218"/>
      <c r="I394" s="218"/>
      <c r="J394" s="214"/>
      <c r="K394" s="203" t="s">
        <v>38</v>
      </c>
      <c r="L394" s="204">
        <v>338.3</v>
      </c>
    </row>
    <row r="395" spans="1:12" ht="45">
      <c r="A395" s="31"/>
      <c r="B395" s="203" t="s">
        <v>150</v>
      </c>
      <c r="C395" s="64">
        <v>3168</v>
      </c>
      <c r="D395" s="245"/>
      <c r="E395" s="246"/>
      <c r="F395" s="246"/>
      <c r="G395" s="214"/>
      <c r="H395" s="213" t="s">
        <v>140</v>
      </c>
      <c r="I395" s="213">
        <v>620</v>
      </c>
      <c r="J395" s="214"/>
      <c r="K395" s="206" t="s">
        <v>140</v>
      </c>
      <c r="L395" s="206">
        <v>6212.4</v>
      </c>
    </row>
    <row r="396" spans="1:12" ht="14.25">
      <c r="A396" s="31"/>
      <c r="B396" s="203" t="s">
        <v>36</v>
      </c>
      <c r="C396" s="14">
        <v>10568</v>
      </c>
      <c r="D396" s="242"/>
      <c r="E396" s="15" t="s">
        <v>36</v>
      </c>
      <c r="F396" s="45">
        <v>1202.62</v>
      </c>
      <c r="G396" s="214"/>
      <c r="H396" s="44" t="s">
        <v>36</v>
      </c>
      <c r="I396" s="45">
        <v>2981</v>
      </c>
      <c r="J396" s="213"/>
      <c r="K396" s="44"/>
      <c r="L396" s="45"/>
    </row>
    <row r="397" spans="1:12" ht="14.25">
      <c r="A397" s="31"/>
      <c r="B397" s="203" t="s">
        <v>83</v>
      </c>
      <c r="C397" s="64">
        <v>938</v>
      </c>
      <c r="D397" s="245"/>
      <c r="E397" s="246"/>
      <c r="F397" s="246"/>
      <c r="G397" s="214"/>
      <c r="H397" s="213"/>
      <c r="I397" s="213"/>
      <c r="J397" s="213"/>
      <c r="K397" s="44"/>
      <c r="L397" s="45"/>
    </row>
    <row r="398" spans="1:12" ht="14.25">
      <c r="A398" s="31"/>
      <c r="B398" s="203" t="s">
        <v>84</v>
      </c>
      <c r="C398" s="64">
        <v>991</v>
      </c>
      <c r="D398" s="245"/>
      <c r="E398" s="246"/>
      <c r="F398" s="246"/>
      <c r="G398" s="214"/>
      <c r="H398" s="213"/>
      <c r="I398" s="213"/>
      <c r="J398" s="213"/>
      <c r="K398" s="44"/>
      <c r="L398" s="45"/>
    </row>
    <row r="399" spans="1:12" ht="14.25">
      <c r="A399" s="31"/>
      <c r="B399" s="203" t="s">
        <v>37</v>
      </c>
      <c r="C399" s="64">
        <v>1091</v>
      </c>
      <c r="D399" s="245"/>
      <c r="E399" s="246"/>
      <c r="F399" s="246"/>
      <c r="G399" s="214"/>
      <c r="H399" s="213"/>
      <c r="I399" s="213"/>
      <c r="J399" s="213"/>
      <c r="K399" s="44"/>
      <c r="L399" s="45"/>
    </row>
    <row r="400" spans="1:12" ht="14.25">
      <c r="A400" s="31"/>
      <c r="B400" s="203" t="s">
        <v>16</v>
      </c>
      <c r="C400" s="64">
        <v>1711</v>
      </c>
      <c r="D400" s="245"/>
      <c r="E400" s="246"/>
      <c r="F400" s="246"/>
      <c r="G400" s="214"/>
      <c r="H400" s="213"/>
      <c r="I400" s="213"/>
      <c r="J400" s="213"/>
      <c r="K400" s="44"/>
      <c r="L400" s="45"/>
    </row>
    <row r="401" spans="1:12" ht="14.25">
      <c r="A401" s="31"/>
      <c r="B401" s="203" t="s">
        <v>11</v>
      </c>
      <c r="C401" s="64">
        <v>2157</v>
      </c>
      <c r="D401" s="245"/>
      <c r="E401" s="246"/>
      <c r="F401" s="246"/>
      <c r="G401" s="214"/>
      <c r="H401" s="213"/>
      <c r="I401" s="213"/>
      <c r="J401" s="213"/>
      <c r="K401" s="44"/>
      <c r="L401" s="45"/>
    </row>
    <row r="402" spans="1:12" ht="22.5">
      <c r="A402" s="31"/>
      <c r="B402" s="128" t="s">
        <v>141</v>
      </c>
      <c r="C402" s="42">
        <v>55825</v>
      </c>
      <c r="D402" s="51"/>
      <c r="E402" s="51"/>
      <c r="F402" s="51"/>
      <c r="G402" s="51"/>
      <c r="H402" s="11" t="s">
        <v>141</v>
      </c>
      <c r="I402" s="43">
        <v>11886</v>
      </c>
      <c r="J402" s="67"/>
      <c r="K402" s="85" t="s">
        <v>62</v>
      </c>
      <c r="L402" s="67">
        <v>2241.11</v>
      </c>
    </row>
    <row r="403" spans="1:12" ht="14.25">
      <c r="A403" s="31"/>
      <c r="B403" s="81" t="s">
        <v>64</v>
      </c>
      <c r="C403" s="42">
        <v>6328</v>
      </c>
      <c r="D403" s="51"/>
      <c r="E403" s="51"/>
      <c r="F403" s="51"/>
      <c r="G403" s="51"/>
      <c r="H403" s="51"/>
      <c r="I403" s="51"/>
      <c r="J403" s="67"/>
      <c r="K403" s="81" t="s">
        <v>64</v>
      </c>
      <c r="L403" s="43">
        <v>983.8</v>
      </c>
    </row>
    <row r="404" spans="1:12" ht="14.25">
      <c r="A404" s="31"/>
      <c r="B404" s="86" t="s">
        <v>147</v>
      </c>
      <c r="C404" s="68">
        <v>1608</v>
      </c>
      <c r="D404" s="51"/>
      <c r="E404" s="51"/>
      <c r="F404" s="51"/>
      <c r="G404" s="51"/>
      <c r="H404" s="51"/>
      <c r="I404" s="51"/>
      <c r="J404" s="67"/>
      <c r="K404" s="81" t="s">
        <v>124</v>
      </c>
      <c r="L404" s="43">
        <v>288.74</v>
      </c>
    </row>
    <row r="405" spans="1:12" ht="14.25">
      <c r="A405" s="31"/>
      <c r="B405" s="15" t="s">
        <v>131</v>
      </c>
      <c r="C405" s="14">
        <f>SUM(C388:C404)</f>
        <v>138181</v>
      </c>
      <c r="D405" s="7"/>
      <c r="E405" s="15" t="s">
        <v>131</v>
      </c>
      <c r="F405" s="14">
        <f>SUM(F388:F404)</f>
        <v>17566.62</v>
      </c>
      <c r="G405" s="10"/>
      <c r="H405" s="15" t="s">
        <v>131</v>
      </c>
      <c r="I405" s="14">
        <f>SUM(I388:I404)</f>
        <v>24956</v>
      </c>
      <c r="J405" s="10"/>
      <c r="K405" s="15" t="s">
        <v>131</v>
      </c>
      <c r="L405" s="14">
        <f>SUM(L388:L404)</f>
        <v>18586.5</v>
      </c>
    </row>
    <row r="406" spans="1:12" ht="14.25">
      <c r="A406" s="31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</row>
    <row r="407" spans="1:12" ht="14.25">
      <c r="A407" s="155">
        <v>43336</v>
      </c>
      <c r="B407" s="203" t="s">
        <v>33</v>
      </c>
      <c r="C407" s="14">
        <v>9868</v>
      </c>
      <c r="D407" s="242"/>
      <c r="E407" s="247"/>
      <c r="F407" s="247"/>
      <c r="G407" s="243"/>
      <c r="H407" s="218"/>
      <c r="I407" s="218"/>
      <c r="J407" s="216"/>
      <c r="K407" s="205" t="s">
        <v>33</v>
      </c>
      <c r="L407" s="205">
        <v>5815.49</v>
      </c>
    </row>
    <row r="408" spans="1:12" ht="14.25">
      <c r="A408" s="31" t="s">
        <v>168</v>
      </c>
      <c r="B408" s="203" t="s">
        <v>6</v>
      </c>
      <c r="C408" s="14">
        <v>19367</v>
      </c>
      <c r="D408" s="14"/>
      <c r="E408" s="249"/>
      <c r="F408" s="249"/>
      <c r="G408" s="243"/>
      <c r="H408" s="15" t="s">
        <v>6</v>
      </c>
      <c r="I408" s="215">
        <v>5257</v>
      </c>
      <c r="J408" s="216"/>
      <c r="K408" s="203" t="s">
        <v>6</v>
      </c>
      <c r="L408" s="204">
        <v>5414.93</v>
      </c>
    </row>
    <row r="409" spans="1:12" ht="14.25">
      <c r="A409" s="31"/>
      <c r="B409" s="203" t="s">
        <v>7</v>
      </c>
      <c r="C409" s="14">
        <v>5874</v>
      </c>
      <c r="D409" s="242"/>
      <c r="E409" s="247"/>
      <c r="F409" s="247"/>
      <c r="G409" s="243"/>
      <c r="H409" s="218"/>
      <c r="I409" s="218"/>
      <c r="J409" s="213"/>
      <c r="K409" s="203" t="s">
        <v>7</v>
      </c>
      <c r="L409" s="204">
        <v>2274.46</v>
      </c>
    </row>
    <row r="410" spans="1:12" ht="14.25">
      <c r="A410" s="31"/>
      <c r="B410" s="14"/>
      <c r="C410" s="14"/>
      <c r="D410" s="242"/>
      <c r="E410" s="247"/>
      <c r="F410" s="247"/>
      <c r="G410" s="243"/>
      <c r="H410" s="218"/>
      <c r="I410" s="218"/>
      <c r="J410" s="213"/>
      <c r="K410" s="203" t="s">
        <v>11</v>
      </c>
      <c r="L410" s="204">
        <v>399</v>
      </c>
    </row>
    <row r="411" spans="1:12" ht="14.25">
      <c r="A411" s="31"/>
      <c r="B411" s="14"/>
      <c r="C411" s="14"/>
      <c r="D411" s="242"/>
      <c r="E411" s="247"/>
      <c r="F411" s="247"/>
      <c r="G411" s="243"/>
      <c r="H411" s="218"/>
      <c r="I411" s="218"/>
      <c r="J411" s="213"/>
      <c r="K411" s="206" t="s">
        <v>20</v>
      </c>
      <c r="L411" s="206">
        <v>856.25</v>
      </c>
    </row>
    <row r="412" spans="1:12" ht="14.25">
      <c r="A412" s="31"/>
      <c r="B412" s="14"/>
      <c r="C412" s="14"/>
      <c r="D412" s="242"/>
      <c r="E412" s="247"/>
      <c r="F412" s="247"/>
      <c r="G412" s="243"/>
      <c r="H412" s="218"/>
      <c r="I412" s="218"/>
      <c r="J412" s="216"/>
      <c r="K412" s="203" t="s">
        <v>71</v>
      </c>
      <c r="L412" s="204">
        <v>323.8</v>
      </c>
    </row>
    <row r="413" spans="1:12" ht="14.25">
      <c r="A413" s="31"/>
      <c r="B413" s="128" t="s">
        <v>48</v>
      </c>
      <c r="C413" s="42">
        <v>5263</v>
      </c>
      <c r="D413" s="65"/>
      <c r="E413" s="47"/>
      <c r="F413" s="47"/>
      <c r="G413" s="66"/>
      <c r="H413" s="46" t="s">
        <v>48</v>
      </c>
      <c r="I413" s="43">
        <v>568</v>
      </c>
      <c r="J413" s="67"/>
      <c r="K413" s="127" t="s">
        <v>48</v>
      </c>
      <c r="L413" s="127">
        <v>520.22</v>
      </c>
    </row>
    <row r="414" spans="1:12" ht="14.25">
      <c r="A414" s="31"/>
      <c r="B414" s="203" t="s">
        <v>97</v>
      </c>
      <c r="C414" s="64">
        <v>4043</v>
      </c>
      <c r="D414" s="245"/>
      <c r="E414" s="246"/>
      <c r="F414" s="246"/>
      <c r="G414" s="214"/>
      <c r="H414" s="216"/>
      <c r="I414" s="216"/>
      <c r="J414" s="216"/>
      <c r="K414" s="203" t="s">
        <v>97</v>
      </c>
      <c r="L414" s="204">
        <v>762</v>
      </c>
    </row>
    <row r="415" spans="1:12" ht="15">
      <c r="A415" s="31"/>
      <c r="B415" s="203" t="s">
        <v>85</v>
      </c>
      <c r="C415" s="14">
        <v>1927</v>
      </c>
      <c r="D415" s="242"/>
      <c r="E415" s="247"/>
      <c r="F415" s="247"/>
      <c r="G415" s="243"/>
      <c r="H415" s="254"/>
      <c r="I415" s="254"/>
      <c r="J415" s="216"/>
      <c r="K415" s="44"/>
      <c r="L415" s="45"/>
    </row>
    <row r="416" spans="1:12" ht="15">
      <c r="A416" s="31"/>
      <c r="B416" s="203" t="s">
        <v>86</v>
      </c>
      <c r="C416" s="14">
        <v>1193</v>
      </c>
      <c r="D416" s="242"/>
      <c r="E416" s="247"/>
      <c r="F416" s="247"/>
      <c r="G416" s="243"/>
      <c r="H416" s="254"/>
      <c r="I416" s="254"/>
      <c r="J416" s="216"/>
      <c r="K416" s="44"/>
      <c r="L416" s="45"/>
    </row>
    <row r="417" spans="1:12" ht="15">
      <c r="A417" s="31"/>
      <c r="B417" s="203" t="s">
        <v>87</v>
      </c>
      <c r="C417" s="14">
        <v>722</v>
      </c>
      <c r="D417" s="242"/>
      <c r="E417" s="247"/>
      <c r="F417" s="247"/>
      <c r="G417" s="243"/>
      <c r="H417" s="254"/>
      <c r="I417" s="254"/>
      <c r="J417" s="216"/>
      <c r="K417" s="44"/>
      <c r="L417" s="45"/>
    </row>
    <row r="418" spans="1:12" ht="15">
      <c r="A418" s="31"/>
      <c r="B418" s="203" t="s">
        <v>39</v>
      </c>
      <c r="C418" s="14">
        <v>1352</v>
      </c>
      <c r="D418" s="242"/>
      <c r="E418" s="247"/>
      <c r="F418" s="247"/>
      <c r="G418" s="243"/>
      <c r="H418" s="254"/>
      <c r="I418" s="254"/>
      <c r="J418" s="216"/>
      <c r="K418" s="44"/>
      <c r="L418" s="45"/>
    </row>
    <row r="419" spans="1:12" ht="15">
      <c r="A419" s="31"/>
      <c r="B419" s="203" t="s">
        <v>40</v>
      </c>
      <c r="C419" s="14">
        <v>1222</v>
      </c>
      <c r="D419" s="242"/>
      <c r="E419" s="247"/>
      <c r="F419" s="247"/>
      <c r="G419" s="243"/>
      <c r="H419" s="254"/>
      <c r="I419" s="254"/>
      <c r="J419" s="216"/>
      <c r="K419" s="44"/>
      <c r="L419" s="45"/>
    </row>
    <row r="420" spans="1:17" ht="15">
      <c r="A420" s="31"/>
      <c r="B420" s="203" t="s">
        <v>41</v>
      </c>
      <c r="C420" s="14">
        <v>1571</v>
      </c>
      <c r="D420" s="242"/>
      <c r="E420" s="247"/>
      <c r="F420" s="247"/>
      <c r="G420" s="243"/>
      <c r="H420" s="254"/>
      <c r="I420" s="254"/>
      <c r="J420" s="216"/>
      <c r="K420" s="44"/>
      <c r="L420" s="45"/>
      <c r="N420" s="9" t="s">
        <v>206</v>
      </c>
      <c r="O420" s="9"/>
      <c r="P420" s="9"/>
      <c r="Q420" s="9"/>
    </row>
    <row r="421" spans="1:17" ht="15">
      <c r="A421" s="31"/>
      <c r="B421" s="203" t="s">
        <v>98</v>
      </c>
      <c r="C421" s="64">
        <v>4477</v>
      </c>
      <c r="D421" s="242"/>
      <c r="E421" s="247"/>
      <c r="F421" s="247"/>
      <c r="G421" s="243"/>
      <c r="H421" s="254"/>
      <c r="I421" s="254"/>
      <c r="J421" s="216"/>
      <c r="K421" s="44"/>
      <c r="L421" s="45"/>
      <c r="N421" s="114" t="s">
        <v>196</v>
      </c>
      <c r="O421" s="114"/>
      <c r="P421" s="9"/>
      <c r="Q421" s="9"/>
    </row>
    <row r="422" spans="1:17" ht="14.25">
      <c r="A422" s="31"/>
      <c r="B422" s="14"/>
      <c r="C422" s="14"/>
      <c r="D422" s="242"/>
      <c r="E422" s="247"/>
      <c r="F422" s="247"/>
      <c r="G422" s="243"/>
      <c r="H422" s="44" t="s">
        <v>114</v>
      </c>
      <c r="I422" s="45">
        <v>13</v>
      </c>
      <c r="J422" s="216"/>
      <c r="K422" s="44"/>
      <c r="L422" s="45"/>
      <c r="N422" s="9" t="s">
        <v>197</v>
      </c>
      <c r="O422" s="9" t="s">
        <v>198</v>
      </c>
      <c r="P422" s="9" t="s">
        <v>199</v>
      </c>
      <c r="Q422" s="9" t="s">
        <v>200</v>
      </c>
    </row>
    <row r="423" spans="1:17" ht="14.25">
      <c r="A423" s="31"/>
      <c r="B423" s="14"/>
      <c r="C423" s="14"/>
      <c r="D423" s="242"/>
      <c r="E423" s="247"/>
      <c r="F423" s="247"/>
      <c r="G423" s="243"/>
      <c r="H423" s="216" t="s">
        <v>159</v>
      </c>
      <c r="I423" s="216">
        <v>57</v>
      </c>
      <c r="J423" s="216"/>
      <c r="K423" s="44"/>
      <c r="L423" s="45"/>
      <c r="N423" s="115">
        <f>SUM(C335+C363+C364+C366+C367+C368+C369+C371+C384+C385+C390+C392+C395+C396+C397+C398+C399+C400+C401+C407+C408+C409+C414+C415+C416+C417+C418+C419+C420+C421)</f>
        <v>171409.65</v>
      </c>
      <c r="O423" s="115">
        <f>SUM(F335+F396)</f>
        <v>11958.619999999999</v>
      </c>
      <c r="P423" s="115">
        <f>SUM(I335+I363+I366+I367+I368+I371+I384+I390+I392+I395+I396+I408+I422+I423)</f>
        <v>20678</v>
      </c>
      <c r="Q423" s="115">
        <f>SUM(L335+L363+L364+L366+L367+L368+L369+L370+L371+L390+L392+L393+L394+L395+L407+L408+L409+L410+L411+L412+L414)</f>
        <v>60815.33</v>
      </c>
    </row>
    <row r="424" spans="1:17" ht="14.25">
      <c r="A424" s="31"/>
      <c r="B424" s="15" t="s">
        <v>131</v>
      </c>
      <c r="C424" s="14">
        <f>SUM(C407:C423)</f>
        <v>56879</v>
      </c>
      <c r="D424" s="7"/>
      <c r="E424" s="15" t="s">
        <v>131</v>
      </c>
      <c r="F424" s="14">
        <f>SUM(F407:F423)</f>
        <v>0</v>
      </c>
      <c r="G424" s="10"/>
      <c r="H424" s="44" t="s">
        <v>131</v>
      </c>
      <c r="I424" s="14">
        <f>SUM(I407:I423)</f>
        <v>5895</v>
      </c>
      <c r="J424" s="66"/>
      <c r="K424" s="44" t="s">
        <v>131</v>
      </c>
      <c r="L424" s="14">
        <f>SUM(L407:L423)</f>
        <v>16366.15</v>
      </c>
      <c r="N424" s="20" t="s">
        <v>202</v>
      </c>
      <c r="O424" s="20"/>
      <c r="P424" s="20"/>
      <c r="Q424" s="20"/>
    </row>
    <row r="425" spans="1:17" ht="14.25">
      <c r="A425" s="31"/>
      <c r="B425" s="40"/>
      <c r="C425" s="40"/>
      <c r="D425" s="38"/>
      <c r="E425" s="41"/>
      <c r="F425" s="40"/>
      <c r="G425" s="34"/>
      <c r="H425" s="41"/>
      <c r="I425" s="40"/>
      <c r="J425" s="34"/>
      <c r="K425" s="41"/>
      <c r="L425" s="40"/>
      <c r="N425" s="113">
        <f>SUM(C360+C362+C365+C372+C373+C374+C375+C376+C377+C378+C379+C380+C382+C383+C388+C389+C391+C402+C403+C404+C413)</f>
        <v>284207</v>
      </c>
      <c r="O425" s="113">
        <f>SUM(F386+F388)</f>
        <v>18765.64</v>
      </c>
      <c r="P425" s="113">
        <f>SUM(I360+I365+I377+I378+I388+I389+I391+I402+I413)</f>
        <v>35663</v>
      </c>
      <c r="Q425" s="113">
        <f>SUM(L360+L362+L365+L372+L373+L374+L391+L402+L403+L404+L413)</f>
        <v>17913.740000000005</v>
      </c>
    </row>
    <row r="426" spans="1:12" ht="14.25">
      <c r="A426" s="155">
        <v>43339</v>
      </c>
      <c r="B426" s="203" t="s">
        <v>43</v>
      </c>
      <c r="C426" s="64">
        <v>13103</v>
      </c>
      <c r="D426" s="245"/>
      <c r="E426" s="246"/>
      <c r="F426" s="246"/>
      <c r="G426" s="214"/>
      <c r="H426" s="44" t="s">
        <v>43</v>
      </c>
      <c r="I426" s="45">
        <v>1606</v>
      </c>
      <c r="J426" s="244"/>
      <c r="K426" s="203" t="s">
        <v>43</v>
      </c>
      <c r="L426" s="204">
        <v>2741.29</v>
      </c>
    </row>
    <row r="427" spans="1:12" ht="14.25">
      <c r="A427" s="31" t="s">
        <v>164</v>
      </c>
      <c r="B427" s="218"/>
      <c r="C427" s="218"/>
      <c r="D427" s="218"/>
      <c r="E427" s="44"/>
      <c r="F427" s="45"/>
      <c r="G427" s="218"/>
      <c r="H427" s="218"/>
      <c r="I427" s="218"/>
      <c r="J427" s="244"/>
      <c r="K427" s="203" t="s">
        <v>34</v>
      </c>
      <c r="L427" s="204">
        <v>447.51</v>
      </c>
    </row>
    <row r="428" spans="1:12" ht="14.25">
      <c r="A428" s="31"/>
      <c r="B428" s="203" t="s">
        <v>35</v>
      </c>
      <c r="C428" s="14">
        <v>3958</v>
      </c>
      <c r="D428" s="218"/>
      <c r="E428" s="218"/>
      <c r="F428" s="218"/>
      <c r="G428" s="218"/>
      <c r="H428" s="218"/>
      <c r="I428" s="218"/>
      <c r="J428" s="218"/>
      <c r="K428" s="205" t="s">
        <v>35</v>
      </c>
      <c r="L428" s="205">
        <v>2339.75</v>
      </c>
    </row>
    <row r="429" spans="1:12" ht="14.25">
      <c r="A429" s="31"/>
      <c r="B429" s="203" t="s">
        <v>2</v>
      </c>
      <c r="C429" s="14">
        <v>6913</v>
      </c>
      <c r="D429" s="218"/>
      <c r="E429" s="218"/>
      <c r="F429" s="218"/>
      <c r="G429" s="218"/>
      <c r="H429" s="218"/>
      <c r="I429" s="218"/>
      <c r="J429" s="218"/>
      <c r="K429" s="203" t="s">
        <v>2</v>
      </c>
      <c r="L429" s="204">
        <v>3602.59</v>
      </c>
    </row>
    <row r="430" spans="1:12" ht="14.25">
      <c r="A430" s="31"/>
      <c r="B430" s="203" t="s">
        <v>14</v>
      </c>
      <c r="C430" s="14">
        <v>2631</v>
      </c>
      <c r="D430" s="218"/>
      <c r="E430" s="218"/>
      <c r="F430" s="218"/>
      <c r="G430" s="218"/>
      <c r="H430" s="218"/>
      <c r="I430" s="218"/>
      <c r="J430" s="218"/>
      <c r="K430" s="203" t="s">
        <v>14</v>
      </c>
      <c r="L430" s="204">
        <v>173.41</v>
      </c>
    </row>
    <row r="431" spans="1:12" ht="14.25">
      <c r="A431" s="31"/>
      <c r="B431" s="203" t="s">
        <v>27</v>
      </c>
      <c r="C431" s="14">
        <v>1322</v>
      </c>
      <c r="D431" s="218"/>
      <c r="E431" s="218"/>
      <c r="F431" s="218"/>
      <c r="G431" s="218"/>
      <c r="H431" s="218"/>
      <c r="I431" s="218"/>
      <c r="J431" s="218"/>
      <c r="K431" s="203" t="s">
        <v>27</v>
      </c>
      <c r="L431" s="204">
        <v>178.28</v>
      </c>
    </row>
    <row r="432" spans="1:12" ht="14.25">
      <c r="A432" s="31"/>
      <c r="B432" s="203" t="s">
        <v>13</v>
      </c>
      <c r="C432" s="14">
        <v>3333</v>
      </c>
      <c r="D432" s="218"/>
      <c r="E432" s="218"/>
      <c r="F432" s="218"/>
      <c r="G432" s="218"/>
      <c r="H432" s="218"/>
      <c r="I432" s="218"/>
      <c r="J432" s="218"/>
      <c r="K432" s="203" t="s">
        <v>13</v>
      </c>
      <c r="L432" s="206">
        <v>1915.65</v>
      </c>
    </row>
    <row r="433" spans="1:12" ht="14.25">
      <c r="A433" s="31"/>
      <c r="B433" s="203" t="s">
        <v>17</v>
      </c>
      <c r="C433" s="64">
        <v>4739</v>
      </c>
      <c r="D433" s="242"/>
      <c r="E433" s="247"/>
      <c r="F433" s="247"/>
      <c r="G433" s="243"/>
      <c r="H433" s="44" t="s">
        <v>17</v>
      </c>
      <c r="I433" s="45">
        <v>12</v>
      </c>
      <c r="J433" s="218"/>
      <c r="K433" s="203" t="s">
        <v>17</v>
      </c>
      <c r="L433" s="204">
        <v>965.3</v>
      </c>
    </row>
    <row r="434" spans="1:12" ht="14.25">
      <c r="A434" s="31"/>
      <c r="B434" s="241" t="s">
        <v>57</v>
      </c>
      <c r="C434" s="64">
        <v>2692</v>
      </c>
      <c r="D434" s="218"/>
      <c r="E434" s="218"/>
      <c r="F434" s="218"/>
      <c r="G434" s="218"/>
      <c r="H434" s="44" t="s">
        <v>57</v>
      </c>
      <c r="I434" s="45">
        <v>1</v>
      </c>
      <c r="J434" s="218"/>
      <c r="K434" s="241" t="s">
        <v>57</v>
      </c>
      <c r="L434" s="216">
        <v>461</v>
      </c>
    </row>
    <row r="435" spans="1:12" ht="14.25">
      <c r="A435" s="31"/>
      <c r="B435" s="44"/>
      <c r="C435" s="64"/>
      <c r="D435" s="218"/>
      <c r="E435" s="218"/>
      <c r="F435" s="218"/>
      <c r="G435" s="218"/>
      <c r="H435" s="44"/>
      <c r="I435" s="45"/>
      <c r="J435" s="218"/>
      <c r="K435" s="248" t="s">
        <v>161</v>
      </c>
      <c r="L435" s="216">
        <v>911.2</v>
      </c>
    </row>
    <row r="436" spans="1:12" ht="14.25">
      <c r="A436" s="31"/>
      <c r="B436" s="203" t="s">
        <v>44</v>
      </c>
      <c r="C436" s="64">
        <v>2184</v>
      </c>
      <c r="D436" s="218"/>
      <c r="E436" s="218"/>
      <c r="F436" s="218"/>
      <c r="G436" s="218"/>
      <c r="H436" s="44" t="s">
        <v>44</v>
      </c>
      <c r="I436" s="216">
        <v>16</v>
      </c>
      <c r="J436" s="218"/>
      <c r="K436" s="248" t="s">
        <v>44</v>
      </c>
      <c r="L436" s="216">
        <v>707</v>
      </c>
    </row>
    <row r="437" spans="1:12" ht="14.25">
      <c r="A437" s="31"/>
      <c r="B437" s="203" t="s">
        <v>148</v>
      </c>
      <c r="C437" s="64">
        <v>566</v>
      </c>
      <c r="D437" s="242"/>
      <c r="E437" s="247"/>
      <c r="F437" s="247"/>
      <c r="G437" s="243"/>
      <c r="H437" s="44"/>
      <c r="I437" s="45"/>
      <c r="J437" s="218"/>
      <c r="K437" s="44"/>
      <c r="L437" s="45"/>
    </row>
    <row r="438" spans="1:12" ht="14.25">
      <c r="A438" s="31"/>
      <c r="B438" s="203" t="s">
        <v>42</v>
      </c>
      <c r="C438" s="64">
        <v>5114</v>
      </c>
      <c r="D438" s="218"/>
      <c r="E438" s="211" t="s">
        <v>42</v>
      </c>
      <c r="F438" s="212">
        <v>2208</v>
      </c>
      <c r="G438" s="218"/>
      <c r="H438" s="44" t="s">
        <v>42</v>
      </c>
      <c r="I438" s="45">
        <v>1095</v>
      </c>
      <c r="J438" s="218"/>
      <c r="K438" s="44"/>
      <c r="L438" s="45"/>
    </row>
    <row r="439" spans="1:12" ht="14.25">
      <c r="A439" s="31"/>
      <c r="B439" s="241" t="s">
        <v>18</v>
      </c>
      <c r="C439" s="64">
        <v>19588</v>
      </c>
      <c r="D439" s="218"/>
      <c r="E439" s="44" t="s">
        <v>18</v>
      </c>
      <c r="F439" s="45">
        <v>8548</v>
      </c>
      <c r="G439" s="218"/>
      <c r="H439" s="44" t="s">
        <v>18</v>
      </c>
      <c r="I439" s="45">
        <v>6143</v>
      </c>
      <c r="J439" s="218"/>
      <c r="K439" s="44"/>
      <c r="L439" s="45"/>
    </row>
    <row r="440" spans="1:12" ht="14.25">
      <c r="A440" s="31"/>
      <c r="B440" s="241" t="s">
        <v>144</v>
      </c>
      <c r="C440" s="64">
        <v>1693</v>
      </c>
      <c r="D440" s="218"/>
      <c r="E440" s="218"/>
      <c r="F440" s="218"/>
      <c r="G440" s="218"/>
      <c r="H440" s="44"/>
      <c r="I440" s="45"/>
      <c r="J440" s="218"/>
      <c r="K440" s="216"/>
      <c r="L440" s="216"/>
    </row>
    <row r="441" spans="1:12" ht="14.25">
      <c r="A441" s="31"/>
      <c r="B441" s="216"/>
      <c r="C441" s="216"/>
      <c r="D441" s="218"/>
      <c r="E441" s="218"/>
      <c r="F441" s="218"/>
      <c r="G441" s="218"/>
      <c r="H441" s="44" t="s">
        <v>121</v>
      </c>
      <c r="I441" s="45">
        <v>58</v>
      </c>
      <c r="J441" s="218"/>
      <c r="K441" s="44"/>
      <c r="L441" s="45"/>
    </row>
    <row r="442" spans="1:12" ht="14.25">
      <c r="A442" s="31"/>
      <c r="B442" s="203" t="s">
        <v>15</v>
      </c>
      <c r="C442" s="64">
        <v>1133</v>
      </c>
      <c r="D442" s="218"/>
      <c r="E442" s="218"/>
      <c r="F442" s="218"/>
      <c r="G442" s="218"/>
      <c r="H442" s="44"/>
      <c r="I442" s="45"/>
      <c r="J442" s="218"/>
      <c r="K442" s="44"/>
      <c r="L442" s="45"/>
    </row>
    <row r="443" spans="1:12" ht="14.25">
      <c r="A443" s="31"/>
      <c r="B443" s="203" t="s">
        <v>8</v>
      </c>
      <c r="C443" s="64">
        <v>943</v>
      </c>
      <c r="D443" s="218"/>
      <c r="E443" s="218"/>
      <c r="F443" s="218"/>
      <c r="G443" s="218"/>
      <c r="H443" s="44"/>
      <c r="I443" s="45"/>
      <c r="J443" s="218"/>
      <c r="K443" s="44"/>
      <c r="L443" s="45"/>
    </row>
    <row r="444" spans="1:12" ht="14.25">
      <c r="A444" s="31"/>
      <c r="B444" s="203" t="s">
        <v>10</v>
      </c>
      <c r="C444" s="64">
        <v>1404</v>
      </c>
      <c r="D444" s="218"/>
      <c r="E444" s="218"/>
      <c r="F444" s="218"/>
      <c r="G444" s="218"/>
      <c r="H444" s="44"/>
      <c r="I444" s="45"/>
      <c r="J444" s="218"/>
      <c r="K444" s="44"/>
      <c r="L444" s="45"/>
    </row>
    <row r="445" spans="1:12" ht="14.25">
      <c r="A445" s="31"/>
      <c r="B445" s="15" t="s">
        <v>131</v>
      </c>
      <c r="C445" s="14">
        <f>SUM(C426:C444)</f>
        <v>71316</v>
      </c>
      <c r="D445" s="7"/>
      <c r="E445" s="15" t="s">
        <v>131</v>
      </c>
      <c r="F445" s="14">
        <f>SUM(F426:F444)</f>
        <v>10756</v>
      </c>
      <c r="G445" s="10"/>
      <c r="H445" s="15" t="s">
        <v>131</v>
      </c>
      <c r="I445" s="14">
        <f>SUM(I426:I444)</f>
        <v>8931</v>
      </c>
      <c r="J445" s="10"/>
      <c r="K445" s="15" t="s">
        <v>131</v>
      </c>
      <c r="L445" s="14">
        <f>SUM(L426:L444)</f>
        <v>14442.98</v>
      </c>
    </row>
    <row r="446" spans="1:12" ht="14.25">
      <c r="A446" s="31"/>
      <c r="B446" s="40"/>
      <c r="C446" s="40"/>
      <c r="D446" s="38"/>
      <c r="E446" s="41"/>
      <c r="F446" s="40"/>
      <c r="G446" s="34"/>
      <c r="H446" s="41"/>
      <c r="I446" s="40"/>
      <c r="J446" s="34"/>
      <c r="K446" s="41"/>
      <c r="L446" s="40"/>
    </row>
    <row r="447" spans="1:12" ht="14.25">
      <c r="A447" s="155">
        <v>43340</v>
      </c>
      <c r="B447" s="128" t="s">
        <v>95</v>
      </c>
      <c r="C447" s="42">
        <v>18395</v>
      </c>
      <c r="D447" s="65"/>
      <c r="E447" s="47"/>
      <c r="F447" s="47"/>
      <c r="G447" s="66"/>
      <c r="H447" s="46" t="s">
        <v>117</v>
      </c>
      <c r="I447" s="43">
        <v>4697</v>
      </c>
      <c r="J447" s="67"/>
      <c r="K447" s="128" t="s">
        <v>108</v>
      </c>
      <c r="L447" s="129">
        <v>1087.47</v>
      </c>
    </row>
    <row r="448" spans="1:12" ht="14.25">
      <c r="A448" s="31" t="s">
        <v>165</v>
      </c>
      <c r="B448" s="51"/>
      <c r="C448" s="51"/>
      <c r="D448" s="51"/>
      <c r="E448" s="51"/>
      <c r="F448" s="51"/>
      <c r="G448" s="51"/>
      <c r="H448" s="51"/>
      <c r="I448" s="51"/>
      <c r="J448" s="68"/>
      <c r="K448" s="128" t="s">
        <v>95</v>
      </c>
      <c r="L448" s="129">
        <v>2560</v>
      </c>
    </row>
    <row r="449" spans="1:12" ht="14.25">
      <c r="A449" s="31"/>
      <c r="B449" s="11"/>
      <c r="C449" s="42"/>
      <c r="D449" s="65"/>
      <c r="E449" s="47"/>
      <c r="F449" s="47"/>
      <c r="G449" s="66"/>
      <c r="H449" s="46"/>
      <c r="I449" s="43"/>
      <c r="J449" s="68"/>
      <c r="K449" s="128" t="s">
        <v>101</v>
      </c>
      <c r="L449" s="129">
        <v>3611.57</v>
      </c>
    </row>
    <row r="450" spans="1:12" ht="14.25">
      <c r="A450" s="31"/>
      <c r="B450" s="128" t="s">
        <v>96</v>
      </c>
      <c r="C450" s="42">
        <v>25626</v>
      </c>
      <c r="D450" s="65"/>
      <c r="E450" s="47"/>
      <c r="F450" s="47"/>
      <c r="G450" s="66"/>
      <c r="H450" s="46" t="s">
        <v>118</v>
      </c>
      <c r="I450" s="43">
        <v>2867</v>
      </c>
      <c r="J450" s="68"/>
      <c r="K450" s="81" t="s">
        <v>96</v>
      </c>
      <c r="L450" s="43">
        <v>486.45</v>
      </c>
    </row>
    <row r="451" spans="1:12" ht="14.25">
      <c r="A451" s="31"/>
      <c r="B451" s="128" t="s">
        <v>104</v>
      </c>
      <c r="C451" s="42">
        <v>2112</v>
      </c>
      <c r="D451" s="222"/>
      <c r="E451" s="222"/>
      <c r="F451" s="222"/>
      <c r="G451" s="222"/>
      <c r="H451" s="222"/>
      <c r="I451" s="222"/>
      <c r="J451" s="68"/>
      <c r="K451" s="81" t="s">
        <v>104</v>
      </c>
      <c r="L451" s="43">
        <v>420.07</v>
      </c>
    </row>
    <row r="452" spans="1:12" ht="14.25">
      <c r="A452" s="31"/>
      <c r="B452" s="128" t="s">
        <v>105</v>
      </c>
      <c r="C452" s="42">
        <v>1226</v>
      </c>
      <c r="D452" s="68"/>
      <c r="E452" s="68"/>
      <c r="F452" s="68"/>
      <c r="G452" s="68"/>
      <c r="H452" s="46"/>
      <c r="I452" s="43"/>
      <c r="J452" s="68"/>
      <c r="K452" s="81" t="s">
        <v>105</v>
      </c>
      <c r="L452" s="43">
        <v>745.86</v>
      </c>
    </row>
    <row r="453" spans="1:12" ht="14.25">
      <c r="A453" s="31"/>
      <c r="B453" s="128" t="s">
        <v>125</v>
      </c>
      <c r="C453" s="42">
        <v>2296</v>
      </c>
      <c r="D453" s="68"/>
      <c r="E453" s="68"/>
      <c r="F453" s="68"/>
      <c r="G453" s="68"/>
      <c r="H453" s="46"/>
      <c r="I453" s="43"/>
      <c r="J453" s="68"/>
      <c r="K453" s="81" t="s">
        <v>125</v>
      </c>
      <c r="L453" s="43">
        <v>653.36</v>
      </c>
    </row>
    <row r="454" spans="1:12" ht="14.25">
      <c r="A454" s="31"/>
      <c r="B454" s="128" t="s">
        <v>103</v>
      </c>
      <c r="C454" s="42">
        <v>2784</v>
      </c>
      <c r="D454" s="68"/>
      <c r="E454" s="68"/>
      <c r="F454" s="68"/>
      <c r="G454" s="68"/>
      <c r="H454" s="46"/>
      <c r="I454" s="43"/>
      <c r="J454" s="68"/>
      <c r="K454" s="51"/>
      <c r="L454" s="51"/>
    </row>
    <row r="455" spans="1:12" ht="14.25">
      <c r="A455" s="31"/>
      <c r="B455" s="128" t="s">
        <v>106</v>
      </c>
      <c r="C455" s="42">
        <v>2800</v>
      </c>
      <c r="D455" s="65"/>
      <c r="E455" s="47"/>
      <c r="F455" s="47"/>
      <c r="G455" s="66"/>
      <c r="H455" s="67"/>
      <c r="I455" s="67"/>
      <c r="J455" s="68"/>
      <c r="K455" s="81" t="s">
        <v>106</v>
      </c>
      <c r="L455" s="43">
        <v>813.35</v>
      </c>
    </row>
    <row r="456" spans="1:12" ht="14.25">
      <c r="A456" s="31"/>
      <c r="B456" s="128" t="s">
        <v>107</v>
      </c>
      <c r="C456" s="42">
        <v>1887</v>
      </c>
      <c r="D456" s="65"/>
      <c r="E456" s="47"/>
      <c r="F456" s="47"/>
      <c r="G456" s="66"/>
      <c r="H456" s="46" t="s">
        <v>107</v>
      </c>
      <c r="I456" s="43">
        <v>571</v>
      </c>
      <c r="J456" s="68"/>
      <c r="K456" s="81" t="s">
        <v>107</v>
      </c>
      <c r="L456" s="68">
        <v>954.89</v>
      </c>
    </row>
    <row r="457" spans="1:12" ht="14.25">
      <c r="A457" s="31"/>
      <c r="B457" s="51"/>
      <c r="C457" s="51"/>
      <c r="D457" s="51"/>
      <c r="E457" s="51"/>
      <c r="F457" s="51"/>
      <c r="G457" s="66"/>
      <c r="H457" s="68"/>
      <c r="I457" s="68"/>
      <c r="J457" s="68"/>
      <c r="K457" s="81" t="s">
        <v>91</v>
      </c>
      <c r="L457" s="43">
        <v>430</v>
      </c>
    </row>
    <row r="458" spans="1:12" ht="14.25">
      <c r="A458" s="31"/>
      <c r="B458" s="128" t="s">
        <v>108</v>
      </c>
      <c r="C458" s="42">
        <v>3785</v>
      </c>
      <c r="D458" s="65"/>
      <c r="E458" s="47"/>
      <c r="F458" s="47"/>
      <c r="G458" s="51"/>
      <c r="H458" s="51"/>
      <c r="I458" s="51"/>
      <c r="J458" s="68"/>
      <c r="K458" s="46"/>
      <c r="L458" s="43"/>
    </row>
    <row r="459" spans="1:12" ht="14.25">
      <c r="A459" s="31"/>
      <c r="B459" s="51"/>
      <c r="C459" s="51"/>
      <c r="D459" s="51"/>
      <c r="E459" s="51"/>
      <c r="F459" s="51"/>
      <c r="G459" s="51"/>
      <c r="H459" s="51"/>
      <c r="I459" s="51"/>
      <c r="J459" s="68"/>
      <c r="K459" s="46"/>
      <c r="L459" s="43"/>
    </row>
    <row r="460" spans="1:12" ht="14.25">
      <c r="A460" s="31"/>
      <c r="B460" s="46"/>
      <c r="C460" s="42"/>
      <c r="D460" s="65"/>
      <c r="E460" s="46"/>
      <c r="F460" s="43"/>
      <c r="G460" s="65"/>
      <c r="H460" s="46"/>
      <c r="I460" s="43"/>
      <c r="J460" s="68"/>
      <c r="K460" s="46"/>
      <c r="L460" s="43"/>
    </row>
    <row r="461" spans="1:12" ht="14.25">
      <c r="A461" s="31"/>
      <c r="B461" s="128" t="s">
        <v>101</v>
      </c>
      <c r="C461" s="42">
        <v>31862</v>
      </c>
      <c r="D461" s="65"/>
      <c r="E461" s="47"/>
      <c r="F461" s="47"/>
      <c r="G461" s="66"/>
      <c r="H461" s="46" t="s">
        <v>101</v>
      </c>
      <c r="I461" s="43">
        <v>2066</v>
      </c>
      <c r="J461" s="68"/>
      <c r="K461" s="46"/>
      <c r="L461" s="43"/>
    </row>
    <row r="462" spans="1:12" ht="22.5">
      <c r="A462" s="31"/>
      <c r="B462" s="128" t="s">
        <v>155</v>
      </c>
      <c r="C462" s="42">
        <v>1700</v>
      </c>
      <c r="D462" s="65"/>
      <c r="E462" s="47"/>
      <c r="F462" s="47"/>
      <c r="G462" s="66"/>
      <c r="H462" s="46"/>
      <c r="I462" s="43"/>
      <c r="J462" s="68"/>
      <c r="K462" s="46"/>
      <c r="L462" s="43"/>
    </row>
    <row r="463" spans="1:12" ht="14.25">
      <c r="A463" s="31"/>
      <c r="B463" s="128" t="s">
        <v>102</v>
      </c>
      <c r="C463" s="42">
        <v>1147</v>
      </c>
      <c r="D463" s="65"/>
      <c r="E463" s="47"/>
      <c r="F463" s="47"/>
      <c r="G463" s="66"/>
      <c r="H463" s="68"/>
      <c r="I463" s="68"/>
      <c r="J463" s="68"/>
      <c r="K463" s="46"/>
      <c r="L463" s="43"/>
    </row>
    <row r="464" spans="1:12" ht="14.25">
      <c r="A464" s="31"/>
      <c r="B464" s="128" t="s">
        <v>91</v>
      </c>
      <c r="C464" s="42">
        <v>7525</v>
      </c>
      <c r="D464" s="65"/>
      <c r="E464" s="47"/>
      <c r="F464" s="47"/>
      <c r="G464" s="66"/>
      <c r="H464" s="68"/>
      <c r="I464" s="68"/>
      <c r="J464" s="68"/>
      <c r="K464" s="46"/>
      <c r="L464" s="43"/>
    </row>
    <row r="465" spans="1:12" ht="14.25">
      <c r="A465" s="31"/>
      <c r="B465" s="128" t="s">
        <v>156</v>
      </c>
      <c r="C465" s="42">
        <v>649</v>
      </c>
      <c r="D465" s="65"/>
      <c r="E465" s="47"/>
      <c r="F465" s="47"/>
      <c r="G465" s="66"/>
      <c r="H465" s="68"/>
      <c r="I465" s="68"/>
      <c r="J465" s="68"/>
      <c r="K465" s="46"/>
      <c r="L465" s="43"/>
    </row>
    <row r="466" spans="1:12" ht="14.25">
      <c r="A466" s="31"/>
      <c r="B466" s="128" t="s">
        <v>157</v>
      </c>
      <c r="C466" s="42">
        <v>4229</v>
      </c>
      <c r="D466" s="65"/>
      <c r="E466" s="47"/>
      <c r="F466" s="47"/>
      <c r="G466" s="66"/>
      <c r="H466" s="68"/>
      <c r="I466" s="68"/>
      <c r="J466" s="68"/>
      <c r="K466" s="46"/>
      <c r="L466" s="43"/>
    </row>
    <row r="467" spans="1:12" ht="14.25">
      <c r="A467" s="31"/>
      <c r="B467" s="128" t="s">
        <v>90</v>
      </c>
      <c r="C467" s="42">
        <v>3335</v>
      </c>
      <c r="D467" s="65"/>
      <c r="E467" s="47"/>
      <c r="F467" s="47"/>
      <c r="G467" s="66"/>
      <c r="H467" s="46" t="s">
        <v>90</v>
      </c>
      <c r="I467" s="43">
        <v>157</v>
      </c>
      <c r="J467" s="68"/>
      <c r="K467" s="46"/>
      <c r="L467" s="43"/>
    </row>
    <row r="468" spans="1:12" ht="14.25">
      <c r="A468" s="31"/>
      <c r="B468" s="229" t="s">
        <v>92</v>
      </c>
      <c r="C468" s="77">
        <v>0</v>
      </c>
      <c r="D468" s="230"/>
      <c r="E468" s="239"/>
      <c r="F468" s="239"/>
      <c r="G468" s="228"/>
      <c r="H468" s="75" t="s">
        <v>92</v>
      </c>
      <c r="I468" s="80">
        <v>0</v>
      </c>
      <c r="J468" s="68"/>
      <c r="K468" s="46"/>
      <c r="L468" s="43"/>
    </row>
    <row r="469" spans="1:12" ht="14.25">
      <c r="A469" s="31"/>
      <c r="B469" s="229" t="s">
        <v>93</v>
      </c>
      <c r="C469" s="76">
        <v>0</v>
      </c>
      <c r="D469" s="65"/>
      <c r="E469" s="47"/>
      <c r="F469" s="47"/>
      <c r="G469" s="66"/>
      <c r="H469" s="68"/>
      <c r="I469" s="68"/>
      <c r="J469" s="68"/>
      <c r="K469" s="46"/>
      <c r="L469" s="43"/>
    </row>
    <row r="470" spans="1:12" ht="14.25">
      <c r="A470" s="31"/>
      <c r="B470" s="128" t="s">
        <v>158</v>
      </c>
      <c r="C470" s="42">
        <v>16881</v>
      </c>
      <c r="D470" s="65"/>
      <c r="E470" s="47"/>
      <c r="F470" s="47"/>
      <c r="G470" s="66"/>
      <c r="H470" s="68"/>
      <c r="I470" s="68"/>
      <c r="J470" s="68"/>
      <c r="K470" s="46"/>
      <c r="L470" s="43"/>
    </row>
    <row r="471" spans="1:12" ht="14.25">
      <c r="A471" s="31"/>
      <c r="B471" s="128" t="s">
        <v>94</v>
      </c>
      <c r="C471" s="42">
        <v>4973</v>
      </c>
      <c r="D471" s="65"/>
      <c r="E471" s="47"/>
      <c r="F471" s="47"/>
      <c r="G471" s="66"/>
      <c r="H471" s="46" t="s">
        <v>94</v>
      </c>
      <c r="I471" s="43">
        <v>1415</v>
      </c>
      <c r="J471" s="68"/>
      <c r="K471" s="46"/>
      <c r="L471" s="43"/>
    </row>
    <row r="472" spans="1:12" ht="14.25">
      <c r="A472" s="31"/>
      <c r="B472" s="46"/>
      <c r="C472" s="42"/>
      <c r="D472" s="65"/>
      <c r="E472" s="47"/>
      <c r="F472" s="47"/>
      <c r="G472" s="66"/>
      <c r="H472" s="46" t="s">
        <v>119</v>
      </c>
      <c r="I472" s="43">
        <v>19</v>
      </c>
      <c r="J472" s="68"/>
      <c r="K472" s="46"/>
      <c r="L472" s="43"/>
    </row>
    <row r="473" spans="1:12" ht="14.25">
      <c r="A473" s="31"/>
      <c r="B473" s="15" t="s">
        <v>131</v>
      </c>
      <c r="C473" s="64">
        <f>SUM(C447:C471)</f>
        <v>133212</v>
      </c>
      <c r="D473" s="65"/>
      <c r="E473" s="44" t="s">
        <v>131</v>
      </c>
      <c r="F473" s="64">
        <f>SUM(F447:F471)</f>
        <v>0</v>
      </c>
      <c r="G473" s="66"/>
      <c r="H473" s="44" t="s">
        <v>131</v>
      </c>
      <c r="I473" s="64">
        <f>SUM(I447:I472)</f>
        <v>11792</v>
      </c>
      <c r="J473" s="66"/>
      <c r="K473" s="44" t="s">
        <v>131</v>
      </c>
      <c r="L473" s="64">
        <f>SUM(L447:L472)</f>
        <v>11763.02</v>
      </c>
    </row>
    <row r="474" spans="1:12" ht="14.25">
      <c r="A474" s="31"/>
      <c r="B474" s="37"/>
      <c r="C474" s="37"/>
      <c r="D474" s="38"/>
      <c r="E474" s="39"/>
      <c r="F474" s="39"/>
      <c r="G474" s="34"/>
      <c r="H474" s="52"/>
      <c r="I474" s="52"/>
      <c r="J474" s="54"/>
      <c r="K474" s="35"/>
      <c r="L474" s="36"/>
    </row>
    <row r="475" spans="1:12" ht="14.25">
      <c r="A475" s="31"/>
      <c r="B475" s="224" t="s">
        <v>142</v>
      </c>
      <c r="C475" s="69">
        <v>3004</v>
      </c>
      <c r="D475" s="65"/>
      <c r="E475" s="47"/>
      <c r="F475" s="47"/>
      <c r="G475" s="66"/>
      <c r="H475" s="46"/>
      <c r="I475" s="43"/>
      <c r="J475" s="10"/>
      <c r="K475" s="128" t="s">
        <v>1</v>
      </c>
      <c r="L475" s="129">
        <v>401.6</v>
      </c>
    </row>
    <row r="476" spans="1:12" ht="14.25">
      <c r="A476" s="31"/>
      <c r="B476" s="253" t="s">
        <v>22</v>
      </c>
      <c r="C476" s="64">
        <v>6608</v>
      </c>
      <c r="D476" s="245"/>
      <c r="E476" s="246"/>
      <c r="F476" s="246"/>
      <c r="G476" s="214"/>
      <c r="H476" s="44" t="s">
        <v>22</v>
      </c>
      <c r="I476" s="45">
        <v>1344</v>
      </c>
      <c r="J476" s="243"/>
      <c r="K476" s="203" t="s">
        <v>22</v>
      </c>
      <c r="L476" s="206">
        <v>2055.5</v>
      </c>
    </row>
    <row r="477" spans="1:12" ht="14.25">
      <c r="A477" s="31"/>
      <c r="B477" s="15"/>
      <c r="C477" s="14"/>
      <c r="D477" s="242"/>
      <c r="E477" s="218"/>
      <c r="F477" s="218"/>
      <c r="G477" s="243"/>
      <c r="H477" s="15"/>
      <c r="I477" s="14"/>
      <c r="J477" s="243"/>
      <c r="K477" s="203" t="s">
        <v>77</v>
      </c>
      <c r="L477" s="206">
        <v>4366.21</v>
      </c>
    </row>
    <row r="478" spans="1:12" ht="22.5">
      <c r="A478" s="155">
        <v>43341</v>
      </c>
      <c r="B478" s="128" t="s">
        <v>192</v>
      </c>
      <c r="C478" s="42">
        <v>13983</v>
      </c>
      <c r="D478" s="51"/>
      <c r="E478" s="51"/>
      <c r="F478" s="51"/>
      <c r="G478" s="51"/>
      <c r="H478" s="46" t="s">
        <v>120</v>
      </c>
      <c r="I478" s="43">
        <v>2117</v>
      </c>
      <c r="J478" s="10"/>
      <c r="K478" s="128" t="s">
        <v>120</v>
      </c>
      <c r="L478" s="130">
        <v>4185.75</v>
      </c>
    </row>
    <row r="479" spans="1:12" ht="14.25">
      <c r="A479" s="31" t="s">
        <v>166</v>
      </c>
      <c r="B479" s="203" t="s">
        <v>54</v>
      </c>
      <c r="C479" s="14">
        <v>6964</v>
      </c>
      <c r="D479" s="242"/>
      <c r="E479" s="44"/>
      <c r="F479" s="45"/>
      <c r="G479" s="243"/>
      <c r="H479" s="44" t="s">
        <v>54</v>
      </c>
      <c r="I479" s="45">
        <v>673</v>
      </c>
      <c r="J479" s="243"/>
      <c r="K479" s="205" t="s">
        <v>54</v>
      </c>
      <c r="L479" s="205">
        <v>5094.84</v>
      </c>
    </row>
    <row r="480" spans="1:12" ht="14.25">
      <c r="A480" s="31"/>
      <c r="B480" s="203" t="s">
        <v>79</v>
      </c>
      <c r="C480" s="64">
        <v>3101</v>
      </c>
      <c r="D480" s="218"/>
      <c r="E480" s="218"/>
      <c r="F480" s="218"/>
      <c r="G480" s="218"/>
      <c r="H480" s="44" t="s">
        <v>79</v>
      </c>
      <c r="I480" s="45">
        <v>47</v>
      </c>
      <c r="J480" s="243"/>
      <c r="K480" s="203" t="s">
        <v>79</v>
      </c>
      <c r="L480" s="204">
        <v>706</v>
      </c>
    </row>
    <row r="481" spans="1:12" ht="14.25">
      <c r="A481" s="31"/>
      <c r="B481" s="203" t="s">
        <v>78</v>
      </c>
      <c r="C481" s="64">
        <v>1335</v>
      </c>
      <c r="D481" s="218"/>
      <c r="E481" s="218"/>
      <c r="F481" s="218"/>
      <c r="G481" s="218"/>
      <c r="H481" s="44"/>
      <c r="I481" s="45"/>
      <c r="J481" s="243"/>
      <c r="K481" s="203"/>
      <c r="L481" s="204"/>
    </row>
    <row r="482" spans="1:12" ht="45">
      <c r="A482" s="31"/>
      <c r="B482" s="203" t="s">
        <v>145</v>
      </c>
      <c r="C482" s="14">
        <v>3276</v>
      </c>
      <c r="D482" s="242"/>
      <c r="E482" s="44"/>
      <c r="F482" s="45"/>
      <c r="G482" s="243"/>
      <c r="H482" s="44" t="s">
        <v>46</v>
      </c>
      <c r="I482" s="45">
        <v>10</v>
      </c>
      <c r="J482" s="243"/>
      <c r="K482" s="203" t="s">
        <v>46</v>
      </c>
      <c r="L482" s="204">
        <v>626.46</v>
      </c>
    </row>
    <row r="483" spans="1:12" ht="14.25">
      <c r="A483" s="31"/>
      <c r="B483" s="203" t="s">
        <v>50</v>
      </c>
      <c r="C483" s="14">
        <v>3968</v>
      </c>
      <c r="D483" s="242"/>
      <c r="E483" s="44"/>
      <c r="F483" s="45"/>
      <c r="G483" s="243"/>
      <c r="H483" s="216"/>
      <c r="I483" s="216"/>
      <c r="J483" s="243"/>
      <c r="K483" s="203" t="s">
        <v>50</v>
      </c>
      <c r="L483" s="204">
        <v>1708.2</v>
      </c>
    </row>
    <row r="484" spans="1:12" ht="14.25">
      <c r="A484" s="31"/>
      <c r="B484" s="15"/>
      <c r="C484" s="14"/>
      <c r="D484" s="242"/>
      <c r="E484" s="15"/>
      <c r="F484" s="14"/>
      <c r="G484" s="243"/>
      <c r="H484" s="15"/>
      <c r="I484" s="14"/>
      <c r="J484" s="243"/>
      <c r="K484" s="203" t="s">
        <v>123</v>
      </c>
      <c r="L484" s="204">
        <v>535.82</v>
      </c>
    </row>
    <row r="485" spans="1:12" ht="33.75">
      <c r="A485" s="31"/>
      <c r="B485" s="203" t="s">
        <v>146</v>
      </c>
      <c r="C485" s="14">
        <v>4895.65</v>
      </c>
      <c r="D485" s="242"/>
      <c r="E485" s="44"/>
      <c r="F485" s="45"/>
      <c r="G485" s="243"/>
      <c r="H485" s="44" t="s">
        <v>12</v>
      </c>
      <c r="I485" s="45">
        <v>72</v>
      </c>
      <c r="J485" s="243"/>
      <c r="K485" s="203" t="s">
        <v>12</v>
      </c>
      <c r="L485" s="204">
        <v>1215.42</v>
      </c>
    </row>
    <row r="486" spans="1:12" ht="14.25">
      <c r="A486" s="31"/>
      <c r="B486" s="128" t="s">
        <v>23</v>
      </c>
      <c r="C486" s="42">
        <v>3338</v>
      </c>
      <c r="D486" s="68"/>
      <c r="E486" s="68"/>
      <c r="F486" s="68"/>
      <c r="G486" s="68"/>
      <c r="H486" s="46"/>
      <c r="I486" s="43"/>
      <c r="J486" s="10"/>
      <c r="K486" s="46"/>
      <c r="L486" s="43"/>
    </row>
    <row r="487" spans="1:12" ht="14.25">
      <c r="A487" s="31"/>
      <c r="B487" s="128" t="s">
        <v>5</v>
      </c>
      <c r="C487" s="42">
        <v>529</v>
      </c>
      <c r="D487" s="51"/>
      <c r="E487" s="51"/>
      <c r="F487" s="51"/>
      <c r="G487" s="51"/>
      <c r="H487" s="46" t="s">
        <v>116</v>
      </c>
      <c r="I487" s="43">
        <v>276</v>
      </c>
      <c r="J487" s="10"/>
      <c r="K487" s="46"/>
      <c r="L487" s="43"/>
    </row>
    <row r="488" spans="1:12" ht="14.25">
      <c r="A488" s="31"/>
      <c r="B488" s="128" t="s">
        <v>9</v>
      </c>
      <c r="C488" s="42">
        <v>954</v>
      </c>
      <c r="D488" s="51"/>
      <c r="E488" s="51"/>
      <c r="F488" s="51"/>
      <c r="G488" s="51"/>
      <c r="H488" s="46" t="s">
        <v>9</v>
      </c>
      <c r="I488" s="43">
        <v>206</v>
      </c>
      <c r="J488" s="10"/>
      <c r="K488" s="46"/>
      <c r="L488" s="43"/>
    </row>
    <row r="489" spans="1:12" ht="22.5">
      <c r="A489" s="31"/>
      <c r="B489" s="128" t="s">
        <v>143</v>
      </c>
      <c r="C489" s="42">
        <v>2475</v>
      </c>
      <c r="D489" s="68"/>
      <c r="E489" s="51"/>
      <c r="F489" s="51"/>
      <c r="G489" s="68"/>
      <c r="H489" s="46"/>
      <c r="I489" s="43"/>
      <c r="J489" s="10"/>
      <c r="K489" s="46"/>
      <c r="L489" s="43"/>
    </row>
    <row r="490" spans="1:12" ht="14.25">
      <c r="A490" s="31"/>
      <c r="B490" s="13"/>
      <c r="C490" s="13"/>
      <c r="D490" s="7"/>
      <c r="E490" s="46" t="s">
        <v>112</v>
      </c>
      <c r="F490" s="43">
        <v>231</v>
      </c>
      <c r="G490" s="10"/>
      <c r="H490" s="15"/>
      <c r="I490" s="14"/>
      <c r="J490" s="10"/>
      <c r="K490" s="46"/>
      <c r="L490" s="43"/>
    </row>
    <row r="491" spans="1:12" ht="14.25">
      <c r="A491" s="31"/>
      <c r="B491" s="128" t="s">
        <v>3</v>
      </c>
      <c r="C491" s="42">
        <v>2001</v>
      </c>
      <c r="D491" s="7"/>
      <c r="E491" s="46" t="s">
        <v>3</v>
      </c>
      <c r="F491" s="43">
        <v>771.64</v>
      </c>
      <c r="G491" s="10"/>
      <c r="H491" s="15"/>
      <c r="I491" s="14"/>
      <c r="J491" s="10"/>
      <c r="K491" s="46"/>
      <c r="L491" s="43"/>
    </row>
    <row r="492" spans="1:12" ht="22.5">
      <c r="A492" s="31"/>
      <c r="B492" s="128" t="s">
        <v>4</v>
      </c>
      <c r="C492" s="42">
        <v>1174</v>
      </c>
      <c r="D492" s="7"/>
      <c r="E492" s="46" t="s">
        <v>111</v>
      </c>
      <c r="F492" s="43">
        <v>1399</v>
      </c>
      <c r="G492" s="10"/>
      <c r="H492" s="15"/>
      <c r="I492" s="14"/>
      <c r="J492" s="10"/>
      <c r="K492" s="46"/>
      <c r="L492" s="43"/>
    </row>
    <row r="493" spans="1:12" ht="14.25">
      <c r="A493" s="31"/>
      <c r="B493" s="203" t="s">
        <v>25</v>
      </c>
      <c r="C493" s="14">
        <v>5111</v>
      </c>
      <c r="D493" s="242"/>
      <c r="E493" s="218"/>
      <c r="F493" s="218"/>
      <c r="G493" s="243"/>
      <c r="H493" s="44" t="s">
        <v>25</v>
      </c>
      <c r="I493" s="45">
        <v>22</v>
      </c>
      <c r="J493" s="243"/>
      <c r="K493" s="44"/>
      <c r="L493" s="45"/>
    </row>
    <row r="494" spans="1:12" ht="14.25">
      <c r="A494" s="31"/>
      <c r="B494" s="203" t="s">
        <v>45</v>
      </c>
      <c r="C494" s="14">
        <v>1376</v>
      </c>
      <c r="D494" s="242"/>
      <c r="E494" s="218"/>
      <c r="F494" s="218"/>
      <c r="G494" s="243"/>
      <c r="H494" s="244"/>
      <c r="I494" s="244"/>
      <c r="J494" s="243"/>
      <c r="K494" s="44"/>
      <c r="L494" s="45"/>
    </row>
    <row r="495" spans="1:12" ht="14.25">
      <c r="A495" s="31"/>
      <c r="B495" s="15" t="s">
        <v>131</v>
      </c>
      <c r="C495" s="14">
        <f>SUM(C475:C494)</f>
        <v>64092.65</v>
      </c>
      <c r="D495" s="7"/>
      <c r="E495" s="15" t="s">
        <v>131</v>
      </c>
      <c r="F495" s="14">
        <f>SUM(F475:F494)</f>
        <v>2401.64</v>
      </c>
      <c r="G495" s="10"/>
      <c r="H495" s="15" t="s">
        <v>131</v>
      </c>
      <c r="I495" s="14">
        <f>SUM(I475:I494)</f>
        <v>4767</v>
      </c>
      <c r="J495" s="10"/>
      <c r="K495" s="44" t="s">
        <v>131</v>
      </c>
      <c r="L495" s="14">
        <f>SUM(L475:L494)</f>
        <v>20895.800000000003</v>
      </c>
    </row>
    <row r="496" spans="1:12" ht="14.25">
      <c r="A496" s="31"/>
      <c r="B496" s="37"/>
      <c r="C496" s="37"/>
      <c r="D496" s="38"/>
      <c r="E496" s="39"/>
      <c r="F496" s="39"/>
      <c r="G496" s="34"/>
      <c r="H496" s="35"/>
      <c r="I496" s="36"/>
      <c r="J496" s="54"/>
      <c r="K496" s="54"/>
      <c r="L496" s="54"/>
    </row>
    <row r="497" spans="1:12" ht="14.25">
      <c r="A497" s="31"/>
      <c r="B497" s="128" t="s">
        <v>162</v>
      </c>
      <c r="C497" s="42">
        <v>24679</v>
      </c>
      <c r="D497" s="65"/>
      <c r="E497" s="46" t="s">
        <v>110</v>
      </c>
      <c r="F497" s="43">
        <v>16364</v>
      </c>
      <c r="G497" s="65"/>
      <c r="H497" s="46" t="s">
        <v>110</v>
      </c>
      <c r="I497" s="43">
        <v>3145</v>
      </c>
      <c r="J497" s="67"/>
      <c r="K497" s="67"/>
      <c r="L497" s="67"/>
    </row>
    <row r="498" spans="1:12" ht="14.25">
      <c r="A498" s="31"/>
      <c r="B498" s="128" t="s">
        <v>115</v>
      </c>
      <c r="C498" s="42">
        <v>13837</v>
      </c>
      <c r="D498" s="65"/>
      <c r="E498" s="46"/>
      <c r="F498" s="43"/>
      <c r="G498" s="65"/>
      <c r="H498" s="46" t="s">
        <v>115</v>
      </c>
      <c r="I498" s="43">
        <v>4928</v>
      </c>
      <c r="J498" s="67"/>
      <c r="K498" s="67"/>
      <c r="L498" s="67"/>
    </row>
    <row r="499" spans="1:12" ht="14.25">
      <c r="A499" s="155">
        <v>43342</v>
      </c>
      <c r="B499" s="46"/>
      <c r="C499" s="13"/>
      <c r="D499" s="7"/>
      <c r="E499" s="17"/>
      <c r="F499" s="17"/>
      <c r="G499" s="10"/>
      <c r="H499" s="44" t="s">
        <v>65</v>
      </c>
      <c r="I499" s="45">
        <v>34</v>
      </c>
      <c r="J499" s="244"/>
      <c r="K499" s="203" t="s">
        <v>65</v>
      </c>
      <c r="L499" s="205">
        <v>566</v>
      </c>
    </row>
    <row r="500" spans="1:12" ht="14.25">
      <c r="A500" s="31" t="s">
        <v>167</v>
      </c>
      <c r="B500" s="128" t="s">
        <v>163</v>
      </c>
      <c r="C500" s="42">
        <v>11290</v>
      </c>
      <c r="D500" s="65"/>
      <c r="E500" s="47"/>
      <c r="F500" s="47"/>
      <c r="G500" s="66"/>
      <c r="H500" s="46" t="s">
        <v>66</v>
      </c>
      <c r="I500" s="43">
        <v>745</v>
      </c>
      <c r="J500" s="67"/>
      <c r="K500" s="128" t="s">
        <v>66</v>
      </c>
      <c r="L500" s="130">
        <v>1178.15</v>
      </c>
    </row>
    <row r="501" spans="1:12" ht="14.25">
      <c r="A501" s="31"/>
      <c r="B501" s="203" t="s">
        <v>149</v>
      </c>
      <c r="C501" s="64">
        <v>2633</v>
      </c>
      <c r="D501" s="245"/>
      <c r="E501" s="246"/>
      <c r="F501" s="246"/>
      <c r="G501" s="214"/>
      <c r="H501" s="44" t="s">
        <v>149</v>
      </c>
      <c r="I501" s="213">
        <v>617</v>
      </c>
      <c r="J501" s="213"/>
      <c r="K501" s="203" t="s">
        <v>149</v>
      </c>
      <c r="L501" s="205">
        <v>681</v>
      </c>
    </row>
    <row r="502" spans="1:12" ht="14.25">
      <c r="A502" s="31"/>
      <c r="B502" s="44"/>
      <c r="C502" s="64"/>
      <c r="D502" s="245"/>
      <c r="E502" s="246"/>
      <c r="F502" s="246"/>
      <c r="G502" s="214"/>
      <c r="H502" s="44"/>
      <c r="I502" s="45"/>
      <c r="J502" s="213"/>
      <c r="K502" s="203" t="s">
        <v>127</v>
      </c>
      <c r="L502" s="204">
        <v>6097</v>
      </c>
    </row>
    <row r="503" spans="1:12" ht="14.25">
      <c r="A503" s="31"/>
      <c r="B503" s="64"/>
      <c r="C503" s="64"/>
      <c r="D503" s="245"/>
      <c r="E503" s="246"/>
      <c r="F503" s="246"/>
      <c r="G503" s="214"/>
      <c r="H503" s="44"/>
      <c r="I503" s="45"/>
      <c r="J503" s="216"/>
      <c r="K503" s="203" t="s">
        <v>38</v>
      </c>
      <c r="L503" s="204">
        <v>338.3</v>
      </c>
    </row>
    <row r="504" spans="1:12" ht="45">
      <c r="A504" s="31"/>
      <c r="B504" s="203" t="s">
        <v>150</v>
      </c>
      <c r="C504" s="64">
        <v>3168</v>
      </c>
      <c r="D504" s="245"/>
      <c r="E504" s="246"/>
      <c r="F504" s="246"/>
      <c r="G504" s="214"/>
      <c r="H504" s="213" t="s">
        <v>140</v>
      </c>
      <c r="I504" s="213">
        <v>620</v>
      </c>
      <c r="J504" s="216"/>
      <c r="K504" s="206" t="s">
        <v>140</v>
      </c>
      <c r="L504" s="206">
        <v>6212.4</v>
      </c>
    </row>
    <row r="505" spans="1:12" ht="14.25">
      <c r="A505" s="31"/>
      <c r="B505" s="203" t="s">
        <v>36</v>
      </c>
      <c r="C505" s="14">
        <v>10568</v>
      </c>
      <c r="D505" s="242"/>
      <c r="E505" s="15" t="s">
        <v>36</v>
      </c>
      <c r="F505" s="45">
        <v>1202.62</v>
      </c>
      <c r="G505" s="214"/>
      <c r="H505" s="44" t="s">
        <v>36</v>
      </c>
      <c r="I505" s="45">
        <v>2981</v>
      </c>
      <c r="J505" s="213"/>
      <c r="K505" s="44"/>
      <c r="L505" s="45"/>
    </row>
    <row r="506" spans="1:12" ht="14.25">
      <c r="A506" s="31"/>
      <c r="B506" s="203" t="s">
        <v>83</v>
      </c>
      <c r="C506" s="64">
        <v>938</v>
      </c>
      <c r="D506" s="245"/>
      <c r="E506" s="246"/>
      <c r="F506" s="246"/>
      <c r="G506" s="214"/>
      <c r="H506" s="213"/>
      <c r="I506" s="213"/>
      <c r="J506" s="213"/>
      <c r="K506" s="44"/>
      <c r="L506" s="45"/>
    </row>
    <row r="507" spans="1:12" ht="14.25">
      <c r="A507" s="31"/>
      <c r="B507" s="203" t="s">
        <v>84</v>
      </c>
      <c r="C507" s="64">
        <v>991</v>
      </c>
      <c r="D507" s="245"/>
      <c r="E507" s="246"/>
      <c r="F507" s="246"/>
      <c r="G507" s="214"/>
      <c r="H507" s="213"/>
      <c r="I507" s="213"/>
      <c r="J507" s="213"/>
      <c r="K507" s="44"/>
      <c r="L507" s="45"/>
    </row>
    <row r="508" spans="1:12" ht="14.25">
      <c r="A508" s="31"/>
      <c r="B508" s="203" t="s">
        <v>37</v>
      </c>
      <c r="C508" s="64">
        <v>1091</v>
      </c>
      <c r="D508" s="245"/>
      <c r="E508" s="246"/>
      <c r="F508" s="246"/>
      <c r="G508" s="214"/>
      <c r="H508" s="213"/>
      <c r="I508" s="213"/>
      <c r="J508" s="213"/>
      <c r="K508" s="44"/>
      <c r="L508" s="45"/>
    </row>
    <row r="509" spans="1:12" ht="14.25">
      <c r="A509" s="31"/>
      <c r="B509" s="203" t="s">
        <v>16</v>
      </c>
      <c r="C509" s="64">
        <v>1711</v>
      </c>
      <c r="D509" s="245"/>
      <c r="E509" s="246"/>
      <c r="F509" s="246"/>
      <c r="G509" s="214"/>
      <c r="H509" s="213"/>
      <c r="I509" s="213"/>
      <c r="J509" s="213"/>
      <c r="K509" s="44"/>
      <c r="L509" s="45"/>
    </row>
    <row r="510" spans="1:12" ht="14.25">
      <c r="A510" s="31"/>
      <c r="B510" s="203" t="s">
        <v>11</v>
      </c>
      <c r="C510" s="64">
        <v>2157</v>
      </c>
      <c r="D510" s="245"/>
      <c r="E510" s="246"/>
      <c r="F510" s="246"/>
      <c r="G510" s="214"/>
      <c r="H510" s="213"/>
      <c r="I510" s="213"/>
      <c r="J510" s="213"/>
      <c r="K510" s="44"/>
      <c r="L510" s="45"/>
    </row>
    <row r="511" spans="1:12" ht="22.5">
      <c r="A511" s="31"/>
      <c r="B511" s="128" t="s">
        <v>141</v>
      </c>
      <c r="C511" s="42">
        <v>55825</v>
      </c>
      <c r="D511" s="51"/>
      <c r="E511" s="51"/>
      <c r="F511" s="51"/>
      <c r="G511" s="51"/>
      <c r="H511" s="11" t="s">
        <v>141</v>
      </c>
      <c r="I511" s="43">
        <v>11886</v>
      </c>
      <c r="J511" s="68"/>
      <c r="K511" s="46"/>
      <c r="L511" s="43"/>
    </row>
    <row r="512" spans="1:12" ht="14.25">
      <c r="A512" s="31"/>
      <c r="B512" s="44" t="s">
        <v>131</v>
      </c>
      <c r="C512" s="64">
        <f>SUM(C497:C511)</f>
        <v>128888</v>
      </c>
      <c r="D512" s="65"/>
      <c r="E512" s="44" t="s">
        <v>131</v>
      </c>
      <c r="F512" s="64">
        <f>SUM(F497:F511)</f>
        <v>17566.62</v>
      </c>
      <c r="G512" s="66"/>
      <c r="H512" s="44" t="s">
        <v>131</v>
      </c>
      <c r="I512" s="64">
        <f>SUM(I497:I511)</f>
        <v>24956</v>
      </c>
      <c r="J512" s="66"/>
      <c r="K512" s="44" t="s">
        <v>131</v>
      </c>
      <c r="L512" s="64">
        <f>SUM(L497:L511)</f>
        <v>15072.849999999999</v>
      </c>
    </row>
    <row r="513" spans="1:12" ht="14.25">
      <c r="A513" s="31"/>
      <c r="B513" s="40"/>
      <c r="C513" s="40"/>
      <c r="D513" s="38"/>
      <c r="E513" s="41"/>
      <c r="F513" s="40"/>
      <c r="G513" s="34"/>
      <c r="H513" s="41"/>
      <c r="I513" s="40"/>
      <c r="J513" s="34"/>
      <c r="K513" s="41"/>
      <c r="L513" s="40"/>
    </row>
    <row r="514" spans="1:12" ht="14.25">
      <c r="A514" s="155">
        <v>43343</v>
      </c>
      <c r="B514" s="203" t="s">
        <v>33</v>
      </c>
      <c r="C514" s="14">
        <v>9868</v>
      </c>
      <c r="D514" s="242"/>
      <c r="E514" s="247"/>
      <c r="F514" s="247"/>
      <c r="G514" s="243"/>
      <c r="H514" s="218"/>
      <c r="I514" s="218"/>
      <c r="J514" s="216"/>
      <c r="K514" s="205" t="s">
        <v>33</v>
      </c>
      <c r="L514" s="205">
        <v>5815.49</v>
      </c>
    </row>
    <row r="515" spans="1:12" ht="14.25">
      <c r="A515" s="31" t="s">
        <v>168</v>
      </c>
      <c r="B515" s="203" t="s">
        <v>6</v>
      </c>
      <c r="C515" s="14">
        <v>19367</v>
      </c>
      <c r="D515" s="14"/>
      <c r="E515" s="249"/>
      <c r="F515" s="249"/>
      <c r="G515" s="243"/>
      <c r="H515" s="15" t="s">
        <v>6</v>
      </c>
      <c r="I515" s="215">
        <v>5257</v>
      </c>
      <c r="J515" s="216"/>
      <c r="K515" s="203" t="s">
        <v>6</v>
      </c>
      <c r="L515" s="204">
        <v>5414.93</v>
      </c>
    </row>
    <row r="516" spans="1:12" ht="14.25">
      <c r="A516" s="31"/>
      <c r="B516" s="203" t="s">
        <v>7</v>
      </c>
      <c r="C516" s="14">
        <v>5874</v>
      </c>
      <c r="D516" s="242"/>
      <c r="E516" s="247"/>
      <c r="F516" s="247"/>
      <c r="G516" s="243"/>
      <c r="H516" s="218"/>
      <c r="I516" s="218"/>
      <c r="J516" s="213"/>
      <c r="K516" s="203" t="s">
        <v>7</v>
      </c>
      <c r="L516" s="204">
        <v>2274.46</v>
      </c>
    </row>
    <row r="517" spans="1:12" ht="14.25">
      <c r="A517" s="31"/>
      <c r="B517" s="14"/>
      <c r="C517" s="14"/>
      <c r="D517" s="242"/>
      <c r="E517" s="247"/>
      <c r="F517" s="247"/>
      <c r="G517" s="243"/>
      <c r="H517" s="218"/>
      <c r="I517" s="218"/>
      <c r="J517" s="213"/>
      <c r="K517" s="203" t="s">
        <v>11</v>
      </c>
      <c r="L517" s="204">
        <v>399</v>
      </c>
    </row>
    <row r="518" spans="1:12" ht="14.25">
      <c r="A518" s="31"/>
      <c r="B518" s="14"/>
      <c r="C518" s="14"/>
      <c r="D518" s="242"/>
      <c r="E518" s="247"/>
      <c r="F518" s="247"/>
      <c r="G518" s="243"/>
      <c r="H518" s="218"/>
      <c r="I518" s="218"/>
      <c r="J518" s="213"/>
      <c r="K518" s="206" t="s">
        <v>20</v>
      </c>
      <c r="L518" s="206">
        <v>856.25</v>
      </c>
    </row>
    <row r="519" spans="1:12" ht="14.25">
      <c r="A519" s="31"/>
      <c r="B519" s="14"/>
      <c r="C519" s="14"/>
      <c r="D519" s="242"/>
      <c r="E519" s="247"/>
      <c r="F519" s="247"/>
      <c r="G519" s="243"/>
      <c r="H519" s="218"/>
      <c r="I519" s="218"/>
      <c r="J519" s="216"/>
      <c r="K519" s="203" t="s">
        <v>71</v>
      </c>
      <c r="L519" s="204">
        <v>323.8</v>
      </c>
    </row>
    <row r="520" spans="1:12" ht="14.25">
      <c r="A520" s="31"/>
      <c r="B520" s="128" t="s">
        <v>48</v>
      </c>
      <c r="C520" s="42">
        <v>5263</v>
      </c>
      <c r="D520" s="65"/>
      <c r="E520" s="47"/>
      <c r="F520" s="47"/>
      <c r="G520" s="66"/>
      <c r="H520" s="46" t="s">
        <v>48</v>
      </c>
      <c r="I520" s="43">
        <v>568</v>
      </c>
      <c r="J520" s="67"/>
      <c r="K520" s="127" t="s">
        <v>48</v>
      </c>
      <c r="L520" s="127">
        <v>520.22</v>
      </c>
    </row>
    <row r="521" spans="1:12" ht="14.25">
      <c r="A521" s="31"/>
      <c r="B521" s="203" t="s">
        <v>97</v>
      </c>
      <c r="C521" s="64">
        <v>4043</v>
      </c>
      <c r="D521" s="245"/>
      <c r="E521" s="246"/>
      <c r="F521" s="246"/>
      <c r="G521" s="214"/>
      <c r="H521" s="216"/>
      <c r="I521" s="216"/>
      <c r="J521" s="216"/>
      <c r="K521" s="203" t="s">
        <v>97</v>
      </c>
      <c r="L521" s="204">
        <v>762</v>
      </c>
    </row>
    <row r="522" spans="1:12" ht="15">
      <c r="A522" s="31"/>
      <c r="B522" s="203" t="s">
        <v>85</v>
      </c>
      <c r="C522" s="14">
        <v>1927</v>
      </c>
      <c r="D522" s="242"/>
      <c r="E522" s="247"/>
      <c r="F522" s="247"/>
      <c r="G522" s="243"/>
      <c r="H522" s="254"/>
      <c r="I522" s="254"/>
      <c r="J522" s="216"/>
      <c r="K522" s="44"/>
      <c r="L522" s="45"/>
    </row>
    <row r="523" spans="1:12" ht="15">
      <c r="A523" s="31"/>
      <c r="B523" s="203" t="s">
        <v>86</v>
      </c>
      <c r="C523" s="14">
        <v>1193</v>
      </c>
      <c r="D523" s="242"/>
      <c r="E523" s="247"/>
      <c r="F523" s="247"/>
      <c r="G523" s="243"/>
      <c r="H523" s="254"/>
      <c r="I523" s="254"/>
      <c r="J523" s="216"/>
      <c r="K523" s="44"/>
      <c r="L523" s="45"/>
    </row>
    <row r="524" spans="1:12" ht="15">
      <c r="A524" s="31"/>
      <c r="B524" s="203" t="s">
        <v>87</v>
      </c>
      <c r="C524" s="14">
        <v>722</v>
      </c>
      <c r="D524" s="242"/>
      <c r="E524" s="247"/>
      <c r="F524" s="247"/>
      <c r="G524" s="243"/>
      <c r="H524" s="254"/>
      <c r="I524" s="254"/>
      <c r="J524" s="216"/>
      <c r="K524" s="44"/>
      <c r="L524" s="45"/>
    </row>
    <row r="525" spans="1:17" ht="15">
      <c r="A525" s="31"/>
      <c r="B525" s="203" t="s">
        <v>39</v>
      </c>
      <c r="C525" s="14">
        <v>1352</v>
      </c>
      <c r="D525" s="242"/>
      <c r="E525" s="247"/>
      <c r="F525" s="247"/>
      <c r="G525" s="243"/>
      <c r="H525" s="254"/>
      <c r="I525" s="254"/>
      <c r="J525" s="216"/>
      <c r="K525" s="44"/>
      <c r="L525" s="45"/>
      <c r="N525" s="9" t="s">
        <v>264</v>
      </c>
      <c r="O525" s="9"/>
      <c r="P525" s="9"/>
      <c r="Q525" s="9"/>
    </row>
    <row r="526" spans="1:17" ht="15">
      <c r="A526" s="31"/>
      <c r="B526" s="203" t="s">
        <v>40</v>
      </c>
      <c r="C526" s="14">
        <v>1222</v>
      </c>
      <c r="D526" s="242"/>
      <c r="E526" s="247"/>
      <c r="F526" s="247"/>
      <c r="G526" s="243"/>
      <c r="H526" s="254"/>
      <c r="I526" s="254"/>
      <c r="J526" s="216"/>
      <c r="K526" s="44"/>
      <c r="L526" s="45"/>
      <c r="N526" s="114" t="s">
        <v>196</v>
      </c>
      <c r="O526" s="114"/>
      <c r="P526" s="9"/>
      <c r="Q526" s="9"/>
    </row>
    <row r="527" spans="1:17" ht="15">
      <c r="A527" s="31"/>
      <c r="B527" s="203" t="s">
        <v>41</v>
      </c>
      <c r="C527" s="14">
        <v>1571</v>
      </c>
      <c r="D527" s="242"/>
      <c r="E527" s="247"/>
      <c r="F527" s="247"/>
      <c r="G527" s="243"/>
      <c r="H527" s="254"/>
      <c r="I527" s="254"/>
      <c r="J527" s="216"/>
      <c r="K527" s="44"/>
      <c r="L527" s="45"/>
      <c r="N527" s="9" t="s">
        <v>197</v>
      </c>
      <c r="O527" s="9" t="s">
        <v>198</v>
      </c>
      <c r="P527" s="9" t="s">
        <v>199</v>
      </c>
      <c r="Q527" s="9" t="s">
        <v>200</v>
      </c>
    </row>
    <row r="528" spans="1:17" ht="15">
      <c r="A528" s="31"/>
      <c r="B528" s="203" t="s">
        <v>98</v>
      </c>
      <c r="C528" s="64">
        <v>4477</v>
      </c>
      <c r="D528" s="242"/>
      <c r="E528" s="247"/>
      <c r="F528" s="247"/>
      <c r="G528" s="243"/>
      <c r="H528" s="254"/>
      <c r="I528" s="254"/>
      <c r="J528" s="216"/>
      <c r="K528" s="44"/>
      <c r="L528" s="45"/>
      <c r="N528" s="115">
        <f>SUM(C445+C476+C479+C480+C481+C482+C483+C485+C493+C494+C501+C504+C505+C506+C507+C508+C509+C510+C514+C515+C516+C521+C522+C523+C524+C525+C526+C527+C528)</f>
        <v>182823.65</v>
      </c>
      <c r="O528" s="115">
        <f>SUM(F445+F505)</f>
        <v>11958.619999999999</v>
      </c>
      <c r="P528" s="115">
        <f>SUM(I445+I476+I479+I480+I482+I485+I493+I499+I501+I504+I505+I515+I529+I530)</f>
        <v>20678</v>
      </c>
      <c r="Q528" s="115">
        <f>SUM(L445+L476+L477+L479+L480+L482+L483+L484+L485+L499+L501+L502+L503+L504+L514+L515+L516+L517+L518+L519+L521)</f>
        <v>60492.060000000005</v>
      </c>
    </row>
    <row r="529" spans="1:17" ht="14.25">
      <c r="A529" s="31"/>
      <c r="B529" s="14"/>
      <c r="C529" s="14"/>
      <c r="D529" s="242"/>
      <c r="E529" s="247"/>
      <c r="F529" s="247"/>
      <c r="G529" s="243"/>
      <c r="H529" s="44" t="s">
        <v>114</v>
      </c>
      <c r="I529" s="45">
        <v>13</v>
      </c>
      <c r="J529" s="216"/>
      <c r="K529" s="44"/>
      <c r="L529" s="45"/>
      <c r="N529" s="20" t="s">
        <v>202</v>
      </c>
      <c r="O529" s="20"/>
      <c r="P529" s="20"/>
      <c r="Q529" s="20"/>
    </row>
    <row r="530" spans="1:17" ht="14.25">
      <c r="A530" s="31"/>
      <c r="B530" s="14"/>
      <c r="C530" s="14"/>
      <c r="D530" s="242"/>
      <c r="E530" s="247"/>
      <c r="F530" s="247"/>
      <c r="G530" s="243"/>
      <c r="H530" s="216" t="s">
        <v>159</v>
      </c>
      <c r="I530" s="216">
        <v>57</v>
      </c>
      <c r="J530" s="216"/>
      <c r="K530" s="44"/>
      <c r="L530" s="45"/>
      <c r="N530" s="113">
        <f>SUM(C473+C475+C478+C486+C487+C488+C489+C491+C492+C497+C498+C500+C511+C520)</f>
        <v>271564</v>
      </c>
      <c r="O530" s="113">
        <f>SUM(F495+F497)</f>
        <v>18765.64</v>
      </c>
      <c r="P530" s="113">
        <f>SUM(I473+I478+I487+I488+I497+I498+I500+I511+I520)</f>
        <v>35663</v>
      </c>
      <c r="Q530" s="113">
        <f>SUM(L473+L475+L478+L500+L520)</f>
        <v>18048.74</v>
      </c>
    </row>
    <row r="531" spans="1:12" ht="14.25">
      <c r="A531" s="31"/>
      <c r="B531" s="15" t="s">
        <v>131</v>
      </c>
      <c r="C531" s="14">
        <f>SUM(C514:C530)</f>
        <v>56879</v>
      </c>
      <c r="D531" s="7"/>
      <c r="E531" s="15" t="s">
        <v>131</v>
      </c>
      <c r="F531" s="14">
        <f>SUM(F514:F530)</f>
        <v>0</v>
      </c>
      <c r="G531" s="10"/>
      <c r="H531" s="44" t="s">
        <v>131</v>
      </c>
      <c r="I531" s="14">
        <f>SUM(I514:I530)</f>
        <v>5895</v>
      </c>
      <c r="J531" s="66"/>
      <c r="K531" s="44" t="s">
        <v>131</v>
      </c>
      <c r="L531" s="14">
        <f>SUM(L514:L530)</f>
        <v>16366.15</v>
      </c>
    </row>
    <row r="532" spans="2:10" ht="14.25">
      <c r="B532" s="21"/>
      <c r="C532" s="21"/>
      <c r="D532" s="22"/>
      <c r="E532" s="23"/>
      <c r="F532" s="23"/>
      <c r="G532" s="24"/>
      <c r="J532" s="56"/>
    </row>
    <row r="533" spans="1:12" ht="14.25">
      <c r="A533" s="150"/>
      <c r="B533" s="26" t="s">
        <v>132</v>
      </c>
      <c r="C533" s="238">
        <f>SUM(C28+C52+C82+C102+C130+C152+C179+C207+C226+C251+C473+C273+C290+C313+C335+C360+C386+C405+C424+C445+C495+C512+C531)</f>
        <v>2095259.2499999998</v>
      </c>
      <c r="D533" s="21"/>
      <c r="E533" s="26" t="s">
        <v>132</v>
      </c>
      <c r="F533" s="238">
        <f>SUM(F28+F52+F82+F102+F130+F152+F179+F207+F226+F251+F473+F273+F290+F313+F335+F360+F386+F405+F424+F445+F495+F512+F531)</f>
        <v>142865.3</v>
      </c>
      <c r="G533" s="28"/>
      <c r="H533" s="26" t="s">
        <v>132</v>
      </c>
      <c r="I533" s="238">
        <f>SUM(I28+I52+I82+I102+I130+I152+I179+I207+I226+I251+I473+I273+I290+I313+I335+I360+I386+I405+I424+I445+I495+I512+I531)</f>
        <v>260982</v>
      </c>
      <c r="J533" s="56"/>
      <c r="K533" s="26" t="s">
        <v>132</v>
      </c>
      <c r="L533" s="238">
        <f>SUM(L28+L52+L82+L102+L130+L152+L179+L207+L226+L251+L473+L273+L290+L313+L335+L360+L386+L405+L424+L445+L495+L512+L531)</f>
        <v>361732.17</v>
      </c>
    </row>
    <row r="534" spans="1:12" ht="14.25">
      <c r="A534" s="150"/>
      <c r="B534" s="26"/>
      <c r="C534" s="27"/>
      <c r="D534" s="21"/>
      <c r="E534" s="26"/>
      <c r="F534" s="27"/>
      <c r="G534" s="28"/>
      <c r="H534" s="26"/>
      <c r="I534" s="27"/>
      <c r="J534" s="56"/>
      <c r="K534" s="26"/>
      <c r="L534" s="27"/>
    </row>
    <row r="535" spans="2:12" ht="14.25">
      <c r="B535" s="27"/>
      <c r="C535" s="27"/>
      <c r="D535" s="21"/>
      <c r="E535" s="29"/>
      <c r="F535" s="29"/>
      <c r="G535" s="28"/>
      <c r="J535" s="56"/>
      <c r="K535" s="56"/>
      <c r="L535" s="56"/>
    </row>
    <row r="536" spans="1:12" ht="14.25">
      <c r="A536" s="125" t="s">
        <v>260</v>
      </c>
      <c r="C536" s="48">
        <v>2201386.25</v>
      </c>
      <c r="F536" s="48">
        <v>142865.3</v>
      </c>
      <c r="I536" s="48">
        <v>266210</v>
      </c>
      <c r="L536" s="48">
        <v>361732.17</v>
      </c>
    </row>
    <row r="539" spans="1:12" ht="14.25">
      <c r="A539" s="109" t="s">
        <v>188</v>
      </c>
      <c r="B539" s="110"/>
      <c r="C539" s="93">
        <f>SUM(N80+N206+N312+N423+N528)</f>
        <v>839089.25</v>
      </c>
      <c r="D539" s="110"/>
      <c r="E539" s="110"/>
      <c r="F539" s="93">
        <f>SUM(O80+O206+O312+O423+O528)</f>
        <v>49037.09999999999</v>
      </c>
      <c r="G539" s="110"/>
      <c r="H539" s="110"/>
      <c r="I539" s="93">
        <f>SUM(P80+P206+P312+P423+P528)</f>
        <v>94459</v>
      </c>
      <c r="J539" s="110"/>
      <c r="K539" s="110"/>
      <c r="L539" s="93">
        <f>SUM(Q80+Q206+Q312+Q423+Q528)</f>
        <v>288232.07</v>
      </c>
    </row>
    <row r="540" spans="1:17" ht="14.25">
      <c r="A540" s="25" t="s">
        <v>189</v>
      </c>
      <c r="C540" s="111">
        <f>SUM(N82+N208+N314+N425+N530)</f>
        <v>1256170</v>
      </c>
      <c r="D540" s="112"/>
      <c r="E540" s="112"/>
      <c r="F540" s="111">
        <f>SUM(O82+O208+O314+O425+O530)</f>
        <v>93828.2</v>
      </c>
      <c r="G540" s="112"/>
      <c r="H540" s="112"/>
      <c r="I540" s="111">
        <f>SUM(P82+P208+P314+P425+P530)</f>
        <v>166523</v>
      </c>
      <c r="J540" s="112"/>
      <c r="K540" s="112"/>
      <c r="L540" s="111">
        <f>SUM(Q82+Q208+Q314+Q425+Q530)</f>
        <v>73500.1</v>
      </c>
      <c r="N540" s="121"/>
      <c r="O540" s="121"/>
      <c r="P540" s="121"/>
      <c r="Q540" s="121"/>
    </row>
    <row r="541" spans="1:17" ht="14.25">
      <c r="A541" s="25" t="s">
        <v>195</v>
      </c>
      <c r="C541" s="123">
        <f>SUM(C539:C540)</f>
        <v>2095259.25</v>
      </c>
      <c r="F541" s="123">
        <f>SUM(F539:F540)</f>
        <v>142865.3</v>
      </c>
      <c r="I541" s="123">
        <f>SUM(I539:I540)</f>
        <v>260982</v>
      </c>
      <c r="L541" s="123">
        <f>SUM(L539:L540)</f>
        <v>361732.17000000004</v>
      </c>
      <c r="N541" s="256">
        <f>SUM(N80+N82+N206+N208+N312+N314+N423+N425+N528+N530)</f>
        <v>2095259.25</v>
      </c>
      <c r="O541" s="256">
        <f>SUM(O80+O82+O206+O208+O312+O314+O423+O425+O528+O530)</f>
        <v>142865.3</v>
      </c>
      <c r="P541" s="256">
        <f>SUM(P80+P82+P206+P208+P312+P314+P423+P425+P528+P530)</f>
        <v>260982</v>
      </c>
      <c r="Q541" s="256">
        <f>SUM(Q80+Q82+Q206+Q208+Q312+Q314+Q423+Q425+Q528+Q530)</f>
        <v>361732.17000000004</v>
      </c>
    </row>
    <row r="542" ht="14.25">
      <c r="A542" s="25"/>
    </row>
    <row r="543" spans="1:2" ht="14.25">
      <c r="A543" s="25"/>
      <c r="B543" s="49" t="s">
        <v>190</v>
      </c>
    </row>
    <row r="544" spans="1:12" ht="14.25">
      <c r="A544" s="25" t="s">
        <v>261</v>
      </c>
      <c r="B544" s="87" t="s">
        <v>52</v>
      </c>
      <c r="C544" s="88">
        <v>4223</v>
      </c>
      <c r="D544" s="65"/>
      <c r="E544" s="47"/>
      <c r="F544" s="47"/>
      <c r="G544" s="66"/>
      <c r="H544" s="68"/>
      <c r="I544" s="68"/>
      <c r="J544" s="68"/>
      <c r="K544" s="68"/>
      <c r="L544" s="68"/>
    </row>
    <row r="545" spans="1:65" ht="59.25" customHeight="1">
      <c r="A545" s="25" t="s">
        <v>261</v>
      </c>
      <c r="B545" s="87" t="s">
        <v>230</v>
      </c>
      <c r="C545" s="82">
        <v>2192</v>
      </c>
      <c r="D545" s="65"/>
      <c r="E545" s="47"/>
      <c r="F545" s="47"/>
      <c r="G545" s="66"/>
      <c r="H545" s="68"/>
      <c r="I545" s="68"/>
      <c r="J545" s="67"/>
      <c r="K545" s="68"/>
      <c r="L545" s="68"/>
      <c r="M545" s="20">
        <v>21</v>
      </c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</row>
    <row r="546" spans="1:65" ht="21.75" customHeight="1">
      <c r="A546" s="124" t="s">
        <v>262</v>
      </c>
      <c r="B546" s="87" t="s">
        <v>258</v>
      </c>
      <c r="C546" s="88">
        <v>14664</v>
      </c>
      <c r="D546" s="232"/>
      <c r="E546" s="47"/>
      <c r="F546" s="47"/>
      <c r="G546" s="233"/>
      <c r="H546" s="87" t="s">
        <v>92</v>
      </c>
      <c r="I546" s="89">
        <v>1307</v>
      </c>
      <c r="J546" s="234"/>
      <c r="K546" s="68"/>
      <c r="L546" s="68"/>
      <c r="M546" s="20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</row>
    <row r="547" spans="1:65" ht="21.75" customHeight="1">
      <c r="A547" s="124" t="s">
        <v>262</v>
      </c>
      <c r="B547" s="87" t="s">
        <v>258</v>
      </c>
      <c r="C547" s="88">
        <v>14664</v>
      </c>
      <c r="D547" s="232"/>
      <c r="E547" s="47"/>
      <c r="F547" s="47"/>
      <c r="G547" s="233"/>
      <c r="H547" s="87" t="s">
        <v>92</v>
      </c>
      <c r="I547" s="89">
        <v>1307</v>
      </c>
      <c r="J547" s="234"/>
      <c r="K547" s="68"/>
      <c r="L547" s="68"/>
      <c r="M547" s="20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</row>
    <row r="548" spans="1:65" ht="21.75" customHeight="1">
      <c r="A548" s="124" t="s">
        <v>262</v>
      </c>
      <c r="B548" s="87" t="s">
        <v>258</v>
      </c>
      <c r="C548" s="88">
        <v>14664</v>
      </c>
      <c r="D548" s="232"/>
      <c r="E548" s="47"/>
      <c r="F548" s="47"/>
      <c r="G548" s="233"/>
      <c r="H548" s="87" t="s">
        <v>92</v>
      </c>
      <c r="I548" s="89">
        <v>1307</v>
      </c>
      <c r="J548" s="234"/>
      <c r="K548" s="68"/>
      <c r="L548" s="68"/>
      <c r="M548" s="20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</row>
    <row r="549" spans="1:65" ht="21.75" customHeight="1">
      <c r="A549" s="124" t="s">
        <v>262</v>
      </c>
      <c r="B549" s="87" t="s">
        <v>258</v>
      </c>
      <c r="C549" s="88">
        <v>14664</v>
      </c>
      <c r="D549" s="232"/>
      <c r="E549" s="47"/>
      <c r="F549" s="47"/>
      <c r="G549" s="233"/>
      <c r="H549" s="87" t="s">
        <v>92</v>
      </c>
      <c r="I549" s="89">
        <v>1307</v>
      </c>
      <c r="J549" s="234"/>
      <c r="K549" s="68"/>
      <c r="L549" s="68"/>
      <c r="M549" s="20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</row>
    <row r="550" spans="1:65" ht="22.5" customHeight="1">
      <c r="A550" s="124" t="s">
        <v>262</v>
      </c>
      <c r="B550" s="87" t="s">
        <v>93</v>
      </c>
      <c r="C550" s="88">
        <v>10264</v>
      </c>
      <c r="D550" s="232"/>
      <c r="E550" s="47"/>
      <c r="F550" s="47"/>
      <c r="G550" s="233"/>
      <c r="H550" s="68"/>
      <c r="I550" s="68"/>
      <c r="J550" s="234"/>
      <c r="K550" s="68"/>
      <c r="L550" s="68"/>
      <c r="M550" s="20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</row>
    <row r="551" spans="1:65" ht="22.5" customHeight="1">
      <c r="A551" s="124" t="s">
        <v>262</v>
      </c>
      <c r="B551" s="87" t="s">
        <v>93</v>
      </c>
      <c r="C551" s="88">
        <v>10264</v>
      </c>
      <c r="D551" s="232"/>
      <c r="E551" s="47"/>
      <c r="F551" s="47"/>
      <c r="G551" s="233"/>
      <c r="H551" s="68"/>
      <c r="I551" s="68"/>
      <c r="J551" s="234"/>
      <c r="K551" s="68"/>
      <c r="L551" s="68"/>
      <c r="M551" s="20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</row>
    <row r="552" spans="1:65" ht="22.5" customHeight="1">
      <c r="A552" s="124" t="s">
        <v>262</v>
      </c>
      <c r="B552" s="87" t="s">
        <v>93</v>
      </c>
      <c r="C552" s="88">
        <v>10264</v>
      </c>
      <c r="D552" s="232"/>
      <c r="E552" s="47"/>
      <c r="F552" s="47"/>
      <c r="G552" s="233"/>
      <c r="H552" s="68"/>
      <c r="I552" s="68"/>
      <c r="J552" s="234"/>
      <c r="K552" s="68"/>
      <c r="L552" s="68"/>
      <c r="M552" s="20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</row>
    <row r="553" spans="1:65" ht="22.5" customHeight="1" thickBot="1">
      <c r="A553" s="124" t="s">
        <v>262</v>
      </c>
      <c r="B553" s="87" t="s">
        <v>93</v>
      </c>
      <c r="C553" s="88">
        <v>10264</v>
      </c>
      <c r="D553" s="232"/>
      <c r="E553" s="47"/>
      <c r="F553" s="47"/>
      <c r="G553" s="233"/>
      <c r="H553" s="68"/>
      <c r="I553" s="68"/>
      <c r="J553" s="234"/>
      <c r="K553" s="68"/>
      <c r="L553" s="68"/>
      <c r="M553" s="20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</row>
    <row r="554" spans="1:12" ht="23.25" thickBot="1">
      <c r="A554" s="25"/>
      <c r="B554" s="101" t="s">
        <v>193</v>
      </c>
      <c r="C554" s="102">
        <f>SUM(C544:C553)</f>
        <v>106127</v>
      </c>
      <c r="D554" s="103"/>
      <c r="E554" s="235"/>
      <c r="F554" s="236">
        <f>SUM(F544:F545)</f>
        <v>0</v>
      </c>
      <c r="G554" s="105"/>
      <c r="H554" s="237"/>
      <c r="I554" s="236">
        <f>SUM(I544:I553)</f>
        <v>5228</v>
      </c>
      <c r="J554" s="107"/>
      <c r="K554" s="237"/>
      <c r="L554" s="236">
        <f>SUM(L544:L553)</f>
        <v>0</v>
      </c>
    </row>
    <row r="555" ht="409.5">
      <c r="A555" s="25"/>
    </row>
    <row r="556" spans="1:12" ht="409.5">
      <c r="A556" s="25"/>
      <c r="B556" s="48" t="s">
        <v>194</v>
      </c>
      <c r="C556" s="92">
        <v>2201386.25</v>
      </c>
      <c r="F556" s="48">
        <v>142865.3</v>
      </c>
      <c r="I556" s="48">
        <v>266210</v>
      </c>
      <c r="L556" s="48">
        <v>361732.17</v>
      </c>
    </row>
    <row r="557" spans="1:12" ht="409.5">
      <c r="A557" s="25"/>
      <c r="B557" s="49" t="s">
        <v>229</v>
      </c>
      <c r="C557" s="123">
        <f>-SUM(C554)</f>
        <v>-106127</v>
      </c>
      <c r="F557" s="123">
        <f>-SUM(F554)</f>
        <v>0</v>
      </c>
      <c r="I557" s="123">
        <f>-SUM(I554)</f>
        <v>-5228</v>
      </c>
      <c r="L557" s="123">
        <f>-SUM(L554)</f>
        <v>0</v>
      </c>
    </row>
    <row r="558" spans="1:12" ht="409.5">
      <c r="A558" s="25"/>
      <c r="C558" s="123"/>
      <c r="F558" s="123"/>
      <c r="I558" s="123"/>
      <c r="L558" s="123">
        <f>-SUM(L554)</f>
        <v>0</v>
      </c>
    </row>
    <row r="559" spans="1:12" ht="409.5">
      <c r="A559" s="25"/>
      <c r="B559" s="165" t="s">
        <v>195</v>
      </c>
      <c r="C559" s="166">
        <f>SUM(C556:C557)</f>
        <v>2095259.25</v>
      </c>
      <c r="D559" s="165"/>
      <c r="E559" s="165"/>
      <c r="F559" s="165">
        <f>SUM(F556:F557)</f>
        <v>142865.3</v>
      </c>
      <c r="G559" s="165"/>
      <c r="H559" s="165"/>
      <c r="I559" s="166">
        <f>SUM(I556:I557)</f>
        <v>260982</v>
      </c>
      <c r="J559" s="165"/>
      <c r="K559" s="165"/>
      <c r="L559" s="165">
        <f>SUM(L556:L558)</f>
        <v>361732.17</v>
      </c>
    </row>
    <row r="560" ht="409.5">
      <c r="A560" s="25"/>
    </row>
    <row r="563" ht="409.5">
      <c r="E563" s="112"/>
    </row>
    <row r="564" spans="2:12" ht="409.5">
      <c r="B564" s="273" t="s">
        <v>265</v>
      </c>
      <c r="C564" s="274"/>
      <c r="D564" s="274"/>
      <c r="E564" s="274"/>
      <c r="F564" s="274"/>
      <c r="G564" s="274"/>
      <c r="H564" s="274"/>
      <c r="I564" s="274"/>
      <c r="J564" s="274"/>
      <c r="K564" s="274"/>
      <c r="L564" s="274"/>
    </row>
    <row r="565" spans="2:12" ht="409.5">
      <c r="B565" s="274"/>
      <c r="C565" s="274"/>
      <c r="D565" s="274"/>
      <c r="E565" s="274"/>
      <c r="F565" s="274"/>
      <c r="G565" s="274"/>
      <c r="H565" s="274"/>
      <c r="I565" s="274"/>
      <c r="J565" s="274"/>
      <c r="K565" s="274"/>
      <c r="L565" s="274"/>
    </row>
    <row r="566" spans="2:12" ht="409.5">
      <c r="B566" s="274"/>
      <c r="C566" s="274"/>
      <c r="D566" s="274"/>
      <c r="E566" s="274"/>
      <c r="F566" s="274"/>
      <c r="G566" s="274"/>
      <c r="H566" s="274"/>
      <c r="I566" s="274"/>
      <c r="J566" s="274"/>
      <c r="K566" s="274"/>
      <c r="L566" s="274"/>
    </row>
    <row r="567" spans="2:12" ht="409.5">
      <c r="B567" s="274"/>
      <c r="C567" s="274"/>
      <c r="D567" s="274"/>
      <c r="E567" s="274"/>
      <c r="F567" s="274"/>
      <c r="G567" s="274"/>
      <c r="H567" s="274"/>
      <c r="I567" s="274"/>
      <c r="J567" s="274"/>
      <c r="K567" s="274"/>
      <c r="L567" s="274"/>
    </row>
  </sheetData>
  <sheetProtection/>
  <mergeCells count="6">
    <mergeCell ref="B564:L567"/>
    <mergeCell ref="K2:L2"/>
    <mergeCell ref="A261:A270"/>
    <mergeCell ref="B2:C2"/>
    <mergeCell ref="E2:F2"/>
    <mergeCell ref="H2:I2"/>
  </mergeCells>
  <printOptions/>
  <pageMargins left="0.3" right="0.17" top="0.17" bottom="0.17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</sheetPr>
  <dimension ref="A1:BM9"/>
  <sheetViews>
    <sheetView zoomScalePageLayoutView="0" workbookViewId="0" topLeftCell="A1">
      <selection activeCell="C8" sqref="C8"/>
    </sheetView>
  </sheetViews>
  <sheetFormatPr defaultColWidth="8.796875" defaultRowHeight="14.25"/>
  <cols>
    <col min="1" max="1" width="11.3984375" style="125" customWidth="1"/>
    <col min="2" max="2" width="17.69921875" style="49" customWidth="1"/>
    <col min="3" max="3" width="11.8984375" style="49" customWidth="1"/>
    <col min="4" max="4" width="1.4921875" style="49" customWidth="1"/>
    <col min="5" max="5" width="16.8984375" style="49" customWidth="1"/>
    <col min="6" max="6" width="9.69921875" style="49" customWidth="1"/>
    <col min="7" max="7" width="1.8984375" style="49" customWidth="1"/>
    <col min="8" max="8" width="19.59765625" style="49" customWidth="1"/>
    <col min="9" max="9" width="9.09765625" style="49" customWidth="1"/>
    <col min="10" max="10" width="1.203125" style="49" customWidth="1"/>
    <col min="11" max="11" width="16" style="49" customWidth="1"/>
    <col min="12" max="12" width="9.59765625" style="49" customWidth="1"/>
    <col min="13" max="13" width="0" style="18" hidden="1" customWidth="1"/>
  </cols>
  <sheetData>
    <row r="1" ht="14.25">
      <c r="B1" s="57" t="s">
        <v>266</v>
      </c>
    </row>
    <row r="2" spans="1:27" ht="30" customHeight="1">
      <c r="A2" s="31"/>
      <c r="B2" s="275" t="s">
        <v>0</v>
      </c>
      <c r="C2" s="275"/>
      <c r="D2" s="65"/>
      <c r="E2" s="276" t="s">
        <v>109</v>
      </c>
      <c r="F2" s="277"/>
      <c r="G2" s="126"/>
      <c r="H2" s="276" t="s">
        <v>113</v>
      </c>
      <c r="I2" s="277"/>
      <c r="J2" s="19"/>
      <c r="K2" s="270" t="s">
        <v>122</v>
      </c>
      <c r="L2" s="272"/>
      <c r="M2" s="9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65" ht="15">
      <c r="A3" s="31"/>
      <c r="B3" s="32"/>
      <c r="C3" s="32"/>
      <c r="D3" s="33"/>
      <c r="E3" s="34"/>
      <c r="F3" s="34"/>
      <c r="G3" s="33"/>
      <c r="H3" s="52"/>
      <c r="I3" s="52"/>
      <c r="J3" s="33"/>
      <c r="K3" s="35"/>
      <c r="L3" s="36"/>
      <c r="M3" s="9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</row>
    <row r="4" spans="1:65" ht="45.75" customHeight="1">
      <c r="A4" s="155">
        <v>43326</v>
      </c>
      <c r="B4" s="223" t="s">
        <v>142</v>
      </c>
      <c r="C4" s="69">
        <v>3004</v>
      </c>
      <c r="D4" s="65"/>
      <c r="E4" s="47"/>
      <c r="F4" s="47"/>
      <c r="G4" s="66"/>
      <c r="H4" s="46"/>
      <c r="I4" s="43"/>
      <c r="J4" s="19"/>
      <c r="K4" s="11"/>
      <c r="L4" s="122"/>
      <c r="M4" s="9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</row>
    <row r="5" spans="1:65" ht="45.75" customHeight="1">
      <c r="A5" s="155"/>
      <c r="B5" s="128" t="s">
        <v>2</v>
      </c>
      <c r="C5" s="13">
        <v>6913</v>
      </c>
      <c r="D5" s="65"/>
      <c r="E5" s="47"/>
      <c r="F5" s="47"/>
      <c r="G5" s="66"/>
      <c r="H5" s="46"/>
      <c r="I5" s="43"/>
      <c r="J5" s="19"/>
      <c r="K5" s="11"/>
      <c r="L5" s="122"/>
      <c r="M5" s="9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</row>
    <row r="6" spans="1:27" ht="37.5" customHeight="1">
      <c r="A6" s="31"/>
      <c r="B6" s="128" t="s">
        <v>192</v>
      </c>
      <c r="C6" s="42">
        <v>13983</v>
      </c>
      <c r="D6" s="51"/>
      <c r="E6" s="51"/>
      <c r="F6" s="51"/>
      <c r="G6" s="51"/>
      <c r="H6" s="46"/>
      <c r="I6" s="43"/>
      <c r="J6" s="19"/>
      <c r="K6" s="11"/>
      <c r="L6" s="19"/>
      <c r="M6" s="9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65" ht="15">
      <c r="A7" s="31"/>
      <c r="B7" s="128" t="s">
        <v>3</v>
      </c>
      <c r="C7" s="42">
        <v>2001</v>
      </c>
      <c r="D7" s="7"/>
      <c r="E7" s="46"/>
      <c r="F7" s="43"/>
      <c r="G7" s="10"/>
      <c r="H7" s="19"/>
      <c r="I7" s="19"/>
      <c r="J7" s="19"/>
      <c r="K7" s="46"/>
      <c r="L7" s="43"/>
      <c r="M7" s="9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</row>
    <row r="8" spans="1:65" ht="15">
      <c r="A8" s="31"/>
      <c r="B8" s="15" t="s">
        <v>131</v>
      </c>
      <c r="C8" s="14">
        <f>SUM(C4:C7)</f>
        <v>25901</v>
      </c>
      <c r="D8" s="7"/>
      <c r="E8" s="15" t="s">
        <v>131</v>
      </c>
      <c r="F8" s="14">
        <f>SUM(F4:F7)</f>
        <v>0</v>
      </c>
      <c r="G8" s="10"/>
      <c r="H8" s="15" t="s">
        <v>131</v>
      </c>
      <c r="I8" s="14">
        <f>SUM(I4:I7)</f>
        <v>0</v>
      </c>
      <c r="J8" s="10"/>
      <c r="K8" s="15" t="s">
        <v>131</v>
      </c>
      <c r="L8" s="14">
        <f>SUM(L4:L7)</f>
        <v>0</v>
      </c>
      <c r="M8" s="9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</row>
    <row r="9" spans="1:65" ht="15">
      <c r="A9" s="31"/>
      <c r="B9" s="32"/>
      <c r="C9" s="32"/>
      <c r="D9" s="33"/>
      <c r="E9" s="34"/>
      <c r="F9" s="34"/>
      <c r="G9" s="33"/>
      <c r="H9" s="52"/>
      <c r="I9" s="52"/>
      <c r="J9" s="33"/>
      <c r="K9" s="35"/>
      <c r="L9" s="36"/>
      <c r="M9" s="9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</row>
  </sheetData>
  <sheetProtection/>
  <mergeCells count="4">
    <mergeCell ref="K2:L2"/>
    <mergeCell ref="B2:C2"/>
    <mergeCell ref="E2:F2"/>
    <mergeCell ref="H2:I2"/>
  </mergeCells>
  <printOptions/>
  <pageMargins left="0.3" right="0.17" top="0.17" bottom="0.17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O523"/>
  <sheetViews>
    <sheetView zoomScalePageLayoutView="0" workbookViewId="0" topLeftCell="A446">
      <selection activeCell="N128" sqref="N128"/>
    </sheetView>
  </sheetViews>
  <sheetFormatPr defaultColWidth="8.796875" defaultRowHeight="14.25"/>
  <cols>
    <col min="1" max="1" width="11.3984375" style="125" customWidth="1"/>
    <col min="2" max="2" width="17.69921875" style="49" customWidth="1"/>
    <col min="3" max="3" width="11.8984375" style="49" customWidth="1"/>
    <col min="4" max="4" width="1.4921875" style="49" customWidth="1"/>
    <col min="5" max="5" width="16.8984375" style="49" customWidth="1"/>
    <col min="6" max="6" width="9.69921875" style="49" customWidth="1"/>
    <col min="7" max="7" width="1.8984375" style="49" customWidth="1"/>
    <col min="8" max="8" width="19.59765625" style="49" customWidth="1"/>
    <col min="9" max="9" width="9.09765625" style="49" customWidth="1"/>
    <col min="10" max="10" width="1.203125" style="49" customWidth="1"/>
    <col min="11" max="11" width="16" style="49" customWidth="1"/>
    <col min="12" max="12" width="9.59765625" style="49" customWidth="1"/>
    <col min="13" max="13" width="0" style="18" hidden="1" customWidth="1"/>
    <col min="14" max="18" width="9" style="137" customWidth="1"/>
  </cols>
  <sheetData>
    <row r="1" ht="14.25">
      <c r="B1" s="57" t="s">
        <v>267</v>
      </c>
    </row>
    <row r="2" spans="1:27" ht="30" customHeight="1">
      <c r="A2" s="31"/>
      <c r="B2" s="275" t="s">
        <v>0</v>
      </c>
      <c r="C2" s="275"/>
      <c r="D2" s="65"/>
      <c r="E2" s="276" t="s">
        <v>109</v>
      </c>
      <c r="F2" s="277"/>
      <c r="G2" s="126"/>
      <c r="H2" s="276" t="s">
        <v>113</v>
      </c>
      <c r="I2" s="277"/>
      <c r="J2" s="19"/>
      <c r="K2" s="270" t="s">
        <v>122</v>
      </c>
      <c r="L2" s="272"/>
      <c r="M2" s="9"/>
      <c r="N2" s="3"/>
      <c r="O2" s="3"/>
      <c r="P2" s="3"/>
      <c r="Q2" s="3"/>
      <c r="R2" s="3"/>
      <c r="S2" s="2"/>
      <c r="T2" s="2"/>
      <c r="U2" s="2"/>
      <c r="V2" s="2"/>
      <c r="W2" s="2"/>
      <c r="X2" s="2"/>
      <c r="Y2" s="2"/>
      <c r="Z2" s="2"/>
      <c r="AA2" s="2"/>
    </row>
    <row r="3" spans="1:65" ht="15">
      <c r="A3" s="31"/>
      <c r="B3" s="32"/>
      <c r="C3" s="32"/>
      <c r="D3" s="33"/>
      <c r="E3" s="34"/>
      <c r="F3" s="34"/>
      <c r="G3" s="33"/>
      <c r="H3" s="52"/>
      <c r="I3" s="52"/>
      <c r="J3" s="33"/>
      <c r="K3" s="35"/>
      <c r="L3" s="36"/>
      <c r="M3" s="9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</row>
    <row r="4" spans="1:27" ht="15">
      <c r="A4" s="155">
        <v>43346</v>
      </c>
      <c r="B4" s="203" t="s">
        <v>43</v>
      </c>
      <c r="C4" s="252">
        <v>13103</v>
      </c>
      <c r="D4" s="245"/>
      <c r="E4" s="246"/>
      <c r="F4" s="246"/>
      <c r="G4" s="214"/>
      <c r="H4" s="44" t="s">
        <v>43</v>
      </c>
      <c r="I4" s="45">
        <v>1606</v>
      </c>
      <c r="J4" s="242"/>
      <c r="K4" s="203" t="s">
        <v>43</v>
      </c>
      <c r="L4" s="204">
        <v>2741.29</v>
      </c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13" ht="14.25">
      <c r="A5" s="31" t="s">
        <v>164</v>
      </c>
      <c r="B5" s="51"/>
      <c r="C5" s="51"/>
      <c r="D5" s="7"/>
      <c r="E5" s="17"/>
      <c r="F5" s="17"/>
      <c r="G5" s="10"/>
      <c r="H5" s="51"/>
      <c r="I5" s="51"/>
      <c r="J5" s="19"/>
      <c r="K5" s="203" t="s">
        <v>34</v>
      </c>
      <c r="L5" s="204">
        <v>447.51</v>
      </c>
      <c r="M5" s="9"/>
    </row>
    <row r="6" spans="1:13" ht="14.25">
      <c r="A6" s="31"/>
      <c r="B6" s="203" t="s">
        <v>35</v>
      </c>
      <c r="C6" s="14">
        <v>3958</v>
      </c>
      <c r="D6" s="242"/>
      <c r="E6" s="247"/>
      <c r="F6" s="247"/>
      <c r="G6" s="243"/>
      <c r="H6" s="218"/>
      <c r="I6" s="218"/>
      <c r="J6" s="244"/>
      <c r="K6" s="205" t="s">
        <v>35</v>
      </c>
      <c r="L6" s="205">
        <v>2339.75</v>
      </c>
      <c r="M6" s="9"/>
    </row>
    <row r="7" spans="1:13" ht="14.25">
      <c r="A7" s="31"/>
      <c r="B7" s="203" t="s">
        <v>2</v>
      </c>
      <c r="C7" s="14">
        <v>6913</v>
      </c>
      <c r="D7" s="242"/>
      <c r="E7" s="247"/>
      <c r="F7" s="247"/>
      <c r="G7" s="243"/>
      <c r="H7" s="218"/>
      <c r="I7" s="218"/>
      <c r="J7" s="244"/>
      <c r="K7" s="203" t="s">
        <v>2</v>
      </c>
      <c r="L7" s="204">
        <v>3602.59</v>
      </c>
      <c r="M7" s="9"/>
    </row>
    <row r="8" spans="1:13" ht="14.25">
      <c r="A8" s="31"/>
      <c r="B8" s="203" t="s">
        <v>14</v>
      </c>
      <c r="C8" s="14">
        <v>2631</v>
      </c>
      <c r="D8" s="242"/>
      <c r="E8" s="247"/>
      <c r="F8" s="247"/>
      <c r="G8" s="243"/>
      <c r="H8" s="218"/>
      <c r="I8" s="218"/>
      <c r="J8" s="244"/>
      <c r="K8" s="203" t="s">
        <v>14</v>
      </c>
      <c r="L8" s="204">
        <v>173.41</v>
      </c>
      <c r="M8" s="9"/>
    </row>
    <row r="9" spans="1:29" s="1" customFormat="1" ht="15">
      <c r="A9" s="31"/>
      <c r="B9" s="203" t="s">
        <v>27</v>
      </c>
      <c r="C9" s="14">
        <v>1322</v>
      </c>
      <c r="D9" s="242"/>
      <c r="E9" s="247"/>
      <c r="F9" s="247"/>
      <c r="G9" s="243"/>
      <c r="H9" s="218"/>
      <c r="I9" s="218"/>
      <c r="J9" s="244"/>
      <c r="K9" s="203" t="s">
        <v>27</v>
      </c>
      <c r="L9" s="204">
        <v>178.28</v>
      </c>
      <c r="M9" s="9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s="1" customFormat="1" ht="15">
      <c r="A10" s="31"/>
      <c r="B10" s="203" t="s">
        <v>13</v>
      </c>
      <c r="C10" s="14">
        <v>3333</v>
      </c>
      <c r="D10" s="242"/>
      <c r="E10" s="247"/>
      <c r="F10" s="247"/>
      <c r="G10" s="243"/>
      <c r="H10" s="218"/>
      <c r="I10" s="218"/>
      <c r="J10" s="244"/>
      <c r="K10" s="203" t="s">
        <v>13</v>
      </c>
      <c r="L10" s="206">
        <v>1915.65</v>
      </c>
      <c r="M10" s="9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13" ht="14.25">
      <c r="A11" s="31"/>
      <c r="B11" s="203" t="s">
        <v>17</v>
      </c>
      <c r="C11" s="64">
        <v>4739</v>
      </c>
      <c r="D11" s="242"/>
      <c r="E11" s="247"/>
      <c r="F11" s="247"/>
      <c r="G11" s="243"/>
      <c r="H11" s="44" t="s">
        <v>17</v>
      </c>
      <c r="I11" s="45">
        <v>12</v>
      </c>
      <c r="J11" s="244"/>
      <c r="K11" s="203" t="s">
        <v>17</v>
      </c>
      <c r="L11" s="204">
        <v>965.3</v>
      </c>
      <c r="M11" s="9"/>
    </row>
    <row r="12" spans="1:29" s="1" customFormat="1" ht="15">
      <c r="A12" s="31"/>
      <c r="B12" s="241" t="s">
        <v>26</v>
      </c>
      <c r="C12" s="14">
        <v>1444</v>
      </c>
      <c r="D12" s="242"/>
      <c r="E12" s="247"/>
      <c r="F12" s="247"/>
      <c r="G12" s="243"/>
      <c r="H12" s="244"/>
      <c r="I12" s="244"/>
      <c r="J12" s="244"/>
      <c r="K12" s="241" t="s">
        <v>26</v>
      </c>
      <c r="L12" s="45">
        <v>363.77</v>
      </c>
      <c r="M12" s="9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s="1" customFormat="1" ht="15">
      <c r="A13" s="31"/>
      <c r="B13" s="203" t="s">
        <v>44</v>
      </c>
      <c r="C13" s="64">
        <v>2184</v>
      </c>
      <c r="D13" s="218"/>
      <c r="E13" s="218"/>
      <c r="F13" s="218"/>
      <c r="G13" s="218"/>
      <c r="H13" s="44" t="s">
        <v>44</v>
      </c>
      <c r="I13" s="216">
        <v>16</v>
      </c>
      <c r="J13" s="213"/>
      <c r="K13" s="44"/>
      <c r="L13" s="43"/>
      <c r="M13" s="9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s="1" customFormat="1" ht="15">
      <c r="A14" s="31"/>
      <c r="B14" s="203" t="s">
        <v>148</v>
      </c>
      <c r="C14" s="64">
        <v>566</v>
      </c>
      <c r="D14" s="242"/>
      <c r="E14" s="247"/>
      <c r="F14" s="247"/>
      <c r="G14" s="243"/>
      <c r="H14" s="44"/>
      <c r="I14" s="45"/>
      <c r="J14" s="67"/>
      <c r="K14" s="46"/>
      <c r="L14" s="43"/>
      <c r="M14" s="9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65" ht="15">
      <c r="A15" s="31"/>
      <c r="B15" s="203" t="s">
        <v>42</v>
      </c>
      <c r="C15" s="64">
        <v>5114</v>
      </c>
      <c r="D15" s="218"/>
      <c r="E15" s="211" t="s">
        <v>42</v>
      </c>
      <c r="F15" s="212">
        <v>2208</v>
      </c>
      <c r="G15" s="218"/>
      <c r="H15" s="44" t="s">
        <v>42</v>
      </c>
      <c r="I15" s="45">
        <v>1095</v>
      </c>
      <c r="J15" s="19"/>
      <c r="K15" s="46"/>
      <c r="L15" s="43"/>
      <c r="M15" s="1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</row>
    <row r="16" spans="1:65" ht="15">
      <c r="A16" s="31"/>
      <c r="B16" s="11"/>
      <c r="C16" s="13"/>
      <c r="D16" s="7"/>
      <c r="E16" s="44" t="s">
        <v>18</v>
      </c>
      <c r="F16" s="45">
        <v>8548</v>
      </c>
      <c r="G16" s="243"/>
      <c r="H16" s="44" t="s">
        <v>18</v>
      </c>
      <c r="I16" s="45">
        <v>6143</v>
      </c>
      <c r="J16" s="19"/>
      <c r="K16" s="68"/>
      <c r="L16" s="68"/>
      <c r="M16" s="9"/>
      <c r="N16" s="3"/>
      <c r="O16" s="3"/>
      <c r="P16" s="3"/>
      <c r="Q16" s="3"/>
      <c r="R16" s="3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</row>
    <row r="17" spans="1:25" ht="15">
      <c r="A17" s="31"/>
      <c r="B17" s="203" t="s">
        <v>15</v>
      </c>
      <c r="C17" s="64">
        <v>1133</v>
      </c>
      <c r="D17" s="7"/>
      <c r="E17" s="46"/>
      <c r="F17" s="43"/>
      <c r="G17" s="10"/>
      <c r="H17" s="51"/>
      <c r="I17" s="51"/>
      <c r="J17" s="19"/>
      <c r="K17" s="68"/>
      <c r="L17" s="68"/>
      <c r="M17" s="9">
        <v>22</v>
      </c>
      <c r="N17" s="3"/>
      <c r="O17" s="3"/>
      <c r="P17" s="3"/>
      <c r="Q17" s="3"/>
      <c r="R17" s="3"/>
      <c r="S17" s="2"/>
      <c r="T17" s="2"/>
      <c r="U17" s="2"/>
      <c r="V17" s="2"/>
      <c r="W17" s="2"/>
      <c r="X17" s="2"/>
      <c r="Y17" s="2"/>
    </row>
    <row r="18" spans="1:25" ht="15">
      <c r="A18" s="31"/>
      <c r="B18" s="203" t="s">
        <v>8</v>
      </c>
      <c r="C18" s="64">
        <v>943</v>
      </c>
      <c r="D18" s="7"/>
      <c r="E18" s="46"/>
      <c r="F18" s="43"/>
      <c r="G18" s="10"/>
      <c r="H18" s="51"/>
      <c r="I18" s="51"/>
      <c r="J18" s="19"/>
      <c r="K18" s="68"/>
      <c r="L18" s="68"/>
      <c r="M18" s="18">
        <v>15</v>
      </c>
      <c r="N18" s="3"/>
      <c r="O18" s="3"/>
      <c r="P18" s="3"/>
      <c r="Q18" s="3"/>
      <c r="R18" s="3"/>
      <c r="S18" s="2"/>
      <c r="T18" s="2"/>
      <c r="U18" s="2"/>
      <c r="V18" s="2"/>
      <c r="W18" s="2"/>
      <c r="X18" s="2"/>
      <c r="Y18" s="2"/>
    </row>
    <row r="19" spans="1:65" ht="15">
      <c r="A19" s="31"/>
      <c r="B19" s="203" t="s">
        <v>10</v>
      </c>
      <c r="C19" s="64">
        <v>1404</v>
      </c>
      <c r="D19" s="7"/>
      <c r="E19" s="46"/>
      <c r="F19" s="43"/>
      <c r="G19" s="10"/>
      <c r="H19" s="19"/>
      <c r="I19" s="19"/>
      <c r="J19" s="19"/>
      <c r="K19" s="68"/>
      <c r="L19" s="68"/>
      <c r="M19" s="9" t="s">
        <v>133</v>
      </c>
      <c r="N19" s="3"/>
      <c r="O19" s="3"/>
      <c r="P19" s="3"/>
      <c r="Q19" s="3"/>
      <c r="R19" s="3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</row>
    <row r="20" spans="1:25" ht="15">
      <c r="A20" s="31"/>
      <c r="B20" s="46"/>
      <c r="C20" s="42"/>
      <c r="D20" s="7"/>
      <c r="E20" s="46"/>
      <c r="F20" s="43"/>
      <c r="G20" s="10"/>
      <c r="H20" s="44" t="s">
        <v>57</v>
      </c>
      <c r="I20" s="45">
        <v>1</v>
      </c>
      <c r="J20" s="19"/>
      <c r="K20" s="68"/>
      <c r="L20" s="68"/>
      <c r="M20" s="9">
        <v>17</v>
      </c>
      <c r="N20" s="3"/>
      <c r="O20" s="3"/>
      <c r="P20" s="3"/>
      <c r="Q20" s="3"/>
      <c r="R20" s="3"/>
      <c r="S20" s="2"/>
      <c r="T20" s="2"/>
      <c r="U20" s="2"/>
      <c r="V20" s="2"/>
      <c r="W20" s="2"/>
      <c r="X20" s="2"/>
      <c r="Y20" s="2"/>
    </row>
    <row r="21" spans="1:25" ht="15">
      <c r="A21" s="31"/>
      <c r="B21" s="46"/>
      <c r="C21" s="42"/>
      <c r="D21" s="7"/>
      <c r="E21" s="46"/>
      <c r="F21" s="43"/>
      <c r="G21" s="10"/>
      <c r="H21" s="44" t="s">
        <v>121</v>
      </c>
      <c r="I21" s="45">
        <v>58</v>
      </c>
      <c r="J21" s="19"/>
      <c r="K21" s="68"/>
      <c r="L21" s="68"/>
      <c r="M21" s="9">
        <v>17</v>
      </c>
      <c r="N21" s="3"/>
      <c r="O21" s="3"/>
      <c r="P21" s="3"/>
      <c r="Q21" s="3"/>
      <c r="R21" s="3"/>
      <c r="S21" s="2"/>
      <c r="T21" s="2"/>
      <c r="U21" s="2"/>
      <c r="V21" s="2"/>
      <c r="W21" s="2"/>
      <c r="X21" s="2"/>
      <c r="Y21" s="2"/>
    </row>
    <row r="22" spans="1:65" ht="15">
      <c r="A22" s="31"/>
      <c r="B22" s="14"/>
      <c r="C22" s="14">
        <f>SUM(C4:C21)</f>
        <v>48787</v>
      </c>
      <c r="D22" s="7"/>
      <c r="E22" s="15" t="s">
        <v>131</v>
      </c>
      <c r="F22" s="14">
        <f>SUM(F4:F19)</f>
        <v>10756</v>
      </c>
      <c r="G22" s="10"/>
      <c r="H22" s="15" t="s">
        <v>131</v>
      </c>
      <c r="I22" s="14">
        <f>SUM(I4:I21)</f>
        <v>8931</v>
      </c>
      <c r="J22" s="10"/>
      <c r="K22" s="15" t="s">
        <v>131</v>
      </c>
      <c r="L22" s="14">
        <f>SUM(L4:L21)</f>
        <v>12727.55</v>
      </c>
      <c r="M22" s="9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</row>
    <row r="23" spans="1:29" s="1" customFormat="1" ht="15">
      <c r="A23" s="31"/>
      <c r="B23" s="32"/>
      <c r="C23" s="32"/>
      <c r="D23" s="33"/>
      <c r="E23" s="34"/>
      <c r="F23" s="34"/>
      <c r="G23" s="33"/>
      <c r="H23" s="52"/>
      <c r="I23" s="52"/>
      <c r="J23" s="33"/>
      <c r="K23" s="35"/>
      <c r="L23" s="36"/>
      <c r="M23" s="9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5" ht="15">
      <c r="A24" s="31"/>
      <c r="B24" s="128" t="s">
        <v>95</v>
      </c>
      <c r="C24" s="42">
        <v>18395</v>
      </c>
      <c r="D24" s="65"/>
      <c r="E24" s="47"/>
      <c r="F24" s="47"/>
      <c r="G24" s="66"/>
      <c r="H24" s="46" t="s">
        <v>117</v>
      </c>
      <c r="I24" s="43">
        <v>4697</v>
      </c>
      <c r="J24" s="70"/>
      <c r="K24" s="128" t="s">
        <v>108</v>
      </c>
      <c r="L24" s="129">
        <v>1087.47</v>
      </c>
      <c r="M24" s="9"/>
      <c r="N24" s="3"/>
      <c r="O24" s="3"/>
      <c r="P24" s="3"/>
      <c r="Q24" s="3"/>
      <c r="R24" s="3"/>
      <c r="S24" s="2"/>
      <c r="T24" s="2"/>
      <c r="U24" s="2"/>
      <c r="V24" s="2"/>
      <c r="W24" s="2"/>
      <c r="X24" s="2"/>
      <c r="Y24" s="2"/>
    </row>
    <row r="25" spans="1:65" ht="15">
      <c r="A25" s="31"/>
      <c r="B25" s="69"/>
      <c r="C25" s="69"/>
      <c r="D25" s="70"/>
      <c r="E25" s="66"/>
      <c r="F25" s="66"/>
      <c r="G25" s="70"/>
      <c r="H25" s="68"/>
      <c r="I25" s="68"/>
      <c r="J25" s="70"/>
      <c r="K25" s="128" t="s">
        <v>95</v>
      </c>
      <c r="L25" s="129">
        <v>2560</v>
      </c>
      <c r="M25" s="9"/>
      <c r="N25" s="3"/>
      <c r="O25" s="3"/>
      <c r="P25" s="3"/>
      <c r="Q25" s="3"/>
      <c r="R25" s="3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</row>
    <row r="26" spans="1:65" ht="15">
      <c r="A26" s="31"/>
      <c r="B26" s="69"/>
      <c r="C26" s="69"/>
      <c r="D26" s="70"/>
      <c r="E26" s="66"/>
      <c r="F26" s="66"/>
      <c r="G26" s="70"/>
      <c r="H26" s="68"/>
      <c r="I26" s="68"/>
      <c r="J26" s="70"/>
      <c r="K26" s="128" t="s">
        <v>101</v>
      </c>
      <c r="L26" s="129">
        <v>3611.57</v>
      </c>
      <c r="M26" s="9"/>
      <c r="N26" s="3"/>
      <c r="O26" s="3"/>
      <c r="P26" s="3"/>
      <c r="Q26" s="3"/>
      <c r="R26" s="3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</row>
    <row r="27" spans="1:65" ht="15">
      <c r="A27" s="31"/>
      <c r="B27" s="69"/>
      <c r="C27" s="69"/>
      <c r="D27" s="70"/>
      <c r="E27" s="66"/>
      <c r="F27" s="66"/>
      <c r="G27" s="70"/>
      <c r="H27" s="46" t="s">
        <v>119</v>
      </c>
      <c r="I27" s="43">
        <v>19</v>
      </c>
      <c r="J27" s="70"/>
      <c r="K27" s="81" t="s">
        <v>119</v>
      </c>
      <c r="L27" s="43">
        <v>1407.84</v>
      </c>
      <c r="M27" s="9"/>
      <c r="N27" s="3"/>
      <c r="O27" s="3"/>
      <c r="P27" s="3"/>
      <c r="Q27" s="3"/>
      <c r="R27" s="3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</row>
    <row r="28" spans="1:65" ht="15">
      <c r="A28" s="31"/>
      <c r="B28" s="69"/>
      <c r="C28" s="69"/>
      <c r="D28" s="70"/>
      <c r="E28" s="66"/>
      <c r="F28" s="66"/>
      <c r="G28" s="70"/>
      <c r="H28" s="68"/>
      <c r="I28" s="68"/>
      <c r="J28" s="70"/>
      <c r="K28" s="81" t="s">
        <v>160</v>
      </c>
      <c r="L28" s="43">
        <v>1164.3</v>
      </c>
      <c r="M28" s="9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</row>
    <row r="29" spans="1:65" ht="15">
      <c r="A29" s="31"/>
      <c r="B29" s="128" t="s">
        <v>96</v>
      </c>
      <c r="C29" s="42">
        <v>25626</v>
      </c>
      <c r="D29" s="51"/>
      <c r="E29" s="51"/>
      <c r="F29" s="51"/>
      <c r="G29" s="51"/>
      <c r="H29" s="46" t="s">
        <v>118</v>
      </c>
      <c r="I29" s="43">
        <v>2867</v>
      </c>
      <c r="J29" s="70"/>
      <c r="K29" s="46"/>
      <c r="L29" s="43"/>
      <c r="M29" s="9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</row>
    <row r="30" spans="1:65" ht="15">
      <c r="A30" s="31"/>
      <c r="B30" s="69"/>
      <c r="C30" s="69"/>
      <c r="D30" s="70"/>
      <c r="E30" s="66"/>
      <c r="F30" s="66"/>
      <c r="G30" s="70"/>
      <c r="H30" s="68"/>
      <c r="I30" s="68"/>
      <c r="J30" s="70"/>
      <c r="K30" s="46"/>
      <c r="L30" s="43"/>
      <c r="M30" s="9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</row>
    <row r="31" spans="1:13" ht="14.25">
      <c r="A31" s="31"/>
      <c r="B31" s="128" t="s">
        <v>101</v>
      </c>
      <c r="C31" s="42">
        <v>31862</v>
      </c>
      <c r="D31" s="65"/>
      <c r="E31" s="47"/>
      <c r="F31" s="47"/>
      <c r="G31" s="66"/>
      <c r="H31" s="46" t="s">
        <v>101</v>
      </c>
      <c r="I31" s="43">
        <v>2066</v>
      </c>
      <c r="J31" s="70"/>
      <c r="K31" s="46"/>
      <c r="L31" s="43"/>
      <c r="M31" s="9"/>
    </row>
    <row r="32" spans="1:65" ht="22.5">
      <c r="A32" s="31"/>
      <c r="B32" s="128" t="s">
        <v>155</v>
      </c>
      <c r="C32" s="42">
        <v>1700</v>
      </c>
      <c r="D32" s="65"/>
      <c r="E32" s="47"/>
      <c r="F32" s="47"/>
      <c r="G32" s="66"/>
      <c r="H32" s="46"/>
      <c r="I32" s="43"/>
      <c r="J32" s="70"/>
      <c r="K32" s="46"/>
      <c r="L32" s="43"/>
      <c r="M32" s="9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</row>
    <row r="33" spans="1:65" ht="15">
      <c r="A33" s="31"/>
      <c r="B33" s="128" t="s">
        <v>102</v>
      </c>
      <c r="C33" s="42">
        <v>1147</v>
      </c>
      <c r="D33" s="65"/>
      <c r="E33" s="47"/>
      <c r="F33" s="47"/>
      <c r="G33" s="66"/>
      <c r="H33" s="68"/>
      <c r="I33" s="68"/>
      <c r="J33" s="70"/>
      <c r="K33" s="46"/>
      <c r="L33" s="43"/>
      <c r="M33" s="9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</row>
    <row r="34" spans="1:65" ht="15">
      <c r="A34" s="31"/>
      <c r="B34" s="128" t="s">
        <v>91</v>
      </c>
      <c r="C34" s="42">
        <v>7525</v>
      </c>
      <c r="D34" s="65"/>
      <c r="E34" s="47"/>
      <c r="F34" s="47"/>
      <c r="G34" s="66"/>
      <c r="H34" s="68"/>
      <c r="I34" s="68"/>
      <c r="J34" s="70"/>
      <c r="K34" s="46"/>
      <c r="L34" s="43"/>
      <c r="M34" s="9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</row>
    <row r="35" spans="1:65" ht="15">
      <c r="A35" s="31"/>
      <c r="B35" s="128" t="s">
        <v>156</v>
      </c>
      <c r="C35" s="42">
        <v>649</v>
      </c>
      <c r="D35" s="65"/>
      <c r="E35" s="47"/>
      <c r="F35" s="47"/>
      <c r="G35" s="66"/>
      <c r="H35" s="68"/>
      <c r="I35" s="68"/>
      <c r="J35" s="70"/>
      <c r="K35" s="46"/>
      <c r="L35" s="43"/>
      <c r="M35" s="9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</row>
    <row r="36" spans="1:65" ht="15">
      <c r="A36" s="31"/>
      <c r="B36" s="128" t="s">
        <v>157</v>
      </c>
      <c r="C36" s="42">
        <v>4229</v>
      </c>
      <c r="D36" s="65"/>
      <c r="E36" s="47"/>
      <c r="F36" s="47"/>
      <c r="G36" s="66"/>
      <c r="H36" s="68"/>
      <c r="I36" s="68"/>
      <c r="J36" s="70"/>
      <c r="K36" s="46"/>
      <c r="L36" s="43"/>
      <c r="M36" s="9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</row>
    <row r="37" spans="1:65" ht="15">
      <c r="A37" s="31"/>
      <c r="B37" s="128" t="s">
        <v>90</v>
      </c>
      <c r="C37" s="42">
        <v>3335</v>
      </c>
      <c r="D37" s="65"/>
      <c r="E37" s="47"/>
      <c r="F37" s="47"/>
      <c r="G37" s="66"/>
      <c r="H37" s="46" t="s">
        <v>90</v>
      </c>
      <c r="I37" s="43">
        <v>157</v>
      </c>
      <c r="J37" s="70"/>
      <c r="K37" s="46"/>
      <c r="L37" s="43"/>
      <c r="M37" s="9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</row>
    <row r="38" spans="1:65" ht="15">
      <c r="A38" s="31"/>
      <c r="B38" s="46"/>
      <c r="C38" s="42"/>
      <c r="D38" s="65"/>
      <c r="E38" s="47"/>
      <c r="F38" s="47"/>
      <c r="G38" s="66"/>
      <c r="H38" s="46"/>
      <c r="I38" s="43"/>
      <c r="J38" s="70"/>
      <c r="K38" s="46"/>
      <c r="L38" s="43"/>
      <c r="M38" s="9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</row>
    <row r="39" spans="1:65" ht="15">
      <c r="A39" s="31"/>
      <c r="B39" s="128" t="s">
        <v>104</v>
      </c>
      <c r="C39" s="42">
        <v>2112</v>
      </c>
      <c r="D39" s="222"/>
      <c r="E39" s="222"/>
      <c r="F39" s="222"/>
      <c r="G39" s="222"/>
      <c r="H39" s="222"/>
      <c r="I39" s="222"/>
      <c r="J39" s="70"/>
      <c r="K39" s="46"/>
      <c r="L39" s="43"/>
      <c r="M39" s="9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</row>
    <row r="40" spans="1:65" ht="15">
      <c r="A40" s="155">
        <v>43347</v>
      </c>
      <c r="B40" s="128" t="s">
        <v>105</v>
      </c>
      <c r="C40" s="42">
        <v>1226</v>
      </c>
      <c r="D40" s="68"/>
      <c r="E40" s="68"/>
      <c r="F40" s="68"/>
      <c r="G40" s="68"/>
      <c r="H40" s="46"/>
      <c r="I40" s="43"/>
      <c r="J40" s="70"/>
      <c r="K40" s="46"/>
      <c r="L40" s="43"/>
      <c r="M40" s="9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</row>
    <row r="41" spans="1:65" ht="15">
      <c r="A41" s="31" t="s">
        <v>165</v>
      </c>
      <c r="B41" s="128" t="s">
        <v>125</v>
      </c>
      <c r="C41" s="42">
        <v>2296</v>
      </c>
      <c r="D41" s="68"/>
      <c r="E41" s="68"/>
      <c r="F41" s="68"/>
      <c r="G41" s="68"/>
      <c r="H41" s="46"/>
      <c r="I41" s="43"/>
      <c r="J41" s="70"/>
      <c r="K41" s="46"/>
      <c r="L41" s="43"/>
      <c r="M41" s="9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</row>
    <row r="42" spans="1:67" ht="15">
      <c r="A42" s="31"/>
      <c r="B42" s="128" t="s">
        <v>103</v>
      </c>
      <c r="C42" s="42">
        <v>2784</v>
      </c>
      <c r="D42" s="68"/>
      <c r="E42" s="68"/>
      <c r="F42" s="68"/>
      <c r="G42" s="68"/>
      <c r="H42" s="46"/>
      <c r="I42" s="43"/>
      <c r="J42" s="70"/>
      <c r="K42" s="46"/>
      <c r="L42" s="43"/>
      <c r="M42" s="9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</row>
    <row r="43" spans="1:25" ht="15">
      <c r="A43" s="31"/>
      <c r="B43" s="128" t="s">
        <v>106</v>
      </c>
      <c r="C43" s="42">
        <v>2800</v>
      </c>
      <c r="D43" s="65"/>
      <c r="E43" s="47"/>
      <c r="F43" s="47"/>
      <c r="G43" s="66"/>
      <c r="H43" s="67"/>
      <c r="I43" s="67"/>
      <c r="J43" s="69"/>
      <c r="K43" s="69"/>
      <c r="L43" s="70"/>
      <c r="M43" s="9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9" ht="15">
      <c r="A44" s="31"/>
      <c r="B44" s="128" t="s">
        <v>107</v>
      </c>
      <c r="C44" s="42">
        <v>1887</v>
      </c>
      <c r="D44" s="65"/>
      <c r="E44" s="47"/>
      <c r="F44" s="47"/>
      <c r="G44" s="66"/>
      <c r="H44" s="46" t="s">
        <v>107</v>
      </c>
      <c r="I44" s="43">
        <v>571</v>
      </c>
      <c r="J44" s="69"/>
      <c r="K44" s="69"/>
      <c r="L44" s="70"/>
      <c r="M44" s="9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5">
      <c r="A45" s="31"/>
      <c r="B45" s="128" t="s">
        <v>108</v>
      </c>
      <c r="C45" s="42">
        <v>3785</v>
      </c>
      <c r="D45" s="65"/>
      <c r="E45" s="47"/>
      <c r="F45" s="47"/>
      <c r="G45" s="66"/>
      <c r="H45" s="68"/>
      <c r="I45" s="68"/>
      <c r="J45" s="69"/>
      <c r="K45" s="69"/>
      <c r="L45" s="70"/>
      <c r="M45" s="9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15">
      <c r="A46" s="31"/>
      <c r="B46" s="229" t="s">
        <v>92</v>
      </c>
      <c r="C46" s="77">
        <v>0</v>
      </c>
      <c r="D46" s="230"/>
      <c r="E46" s="239"/>
      <c r="F46" s="239"/>
      <c r="G46" s="228"/>
      <c r="H46" s="75" t="s">
        <v>92</v>
      </c>
      <c r="I46" s="80">
        <v>0</v>
      </c>
      <c r="J46" s="227"/>
      <c r="K46" s="227"/>
      <c r="L46" s="240"/>
      <c r="M46" s="9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7" ht="15">
      <c r="A47" s="31"/>
      <c r="B47" s="229" t="s">
        <v>93</v>
      </c>
      <c r="C47" s="76">
        <v>0</v>
      </c>
      <c r="D47" s="65"/>
      <c r="E47" s="47"/>
      <c r="F47" s="47"/>
      <c r="G47" s="66"/>
      <c r="H47" s="68"/>
      <c r="I47" s="68"/>
      <c r="J47" s="69"/>
      <c r="K47" s="69"/>
      <c r="L47" s="70"/>
      <c r="M47" s="9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9" ht="15">
      <c r="A48" s="31"/>
      <c r="B48" s="128" t="s">
        <v>158</v>
      </c>
      <c r="C48" s="42">
        <v>16881</v>
      </c>
      <c r="D48" s="65"/>
      <c r="E48" s="47"/>
      <c r="F48" s="47"/>
      <c r="G48" s="66"/>
      <c r="H48" s="68"/>
      <c r="I48" s="68"/>
      <c r="J48" s="69"/>
      <c r="K48" s="69"/>
      <c r="L48" s="70"/>
      <c r="M48" s="9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5">
      <c r="A49" s="31"/>
      <c r="B49" s="128" t="s">
        <v>94</v>
      </c>
      <c r="C49" s="42">
        <v>4973</v>
      </c>
      <c r="D49" s="65"/>
      <c r="E49" s="47"/>
      <c r="F49" s="47"/>
      <c r="G49" s="66"/>
      <c r="H49" s="46" t="s">
        <v>94</v>
      </c>
      <c r="I49" s="43">
        <v>1415</v>
      </c>
      <c r="J49" s="69"/>
      <c r="K49" s="69"/>
      <c r="L49" s="70"/>
      <c r="M49" s="9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65" ht="15">
      <c r="A50" s="31"/>
      <c r="B50" s="15" t="s">
        <v>131</v>
      </c>
      <c r="C50" s="14">
        <f>SUM(C24:C49)</f>
        <v>133212</v>
      </c>
      <c r="D50" s="7"/>
      <c r="E50" s="15" t="s">
        <v>131</v>
      </c>
      <c r="F50" s="14">
        <f>SUM(F24:F49)</f>
        <v>0</v>
      </c>
      <c r="G50" s="7"/>
      <c r="H50" s="15" t="s">
        <v>131</v>
      </c>
      <c r="I50" s="14">
        <f>SUM(I24:I49)</f>
        <v>11792</v>
      </c>
      <c r="J50" s="7"/>
      <c r="K50" s="15" t="s">
        <v>131</v>
      </c>
      <c r="L50" s="14">
        <f>SUM(L24:L49)</f>
        <v>9831.18</v>
      </c>
      <c r="M50" s="9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</row>
    <row r="51" spans="1:65" ht="15">
      <c r="A51" s="31"/>
      <c r="B51" s="32"/>
      <c r="C51" s="32"/>
      <c r="D51" s="33"/>
      <c r="E51" s="34"/>
      <c r="F51" s="34"/>
      <c r="G51" s="33"/>
      <c r="H51" s="52"/>
      <c r="I51" s="52"/>
      <c r="J51" s="33"/>
      <c r="K51" s="35"/>
      <c r="L51" s="36"/>
      <c r="M51" s="9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</row>
    <row r="52" spans="1:65" ht="45.75" customHeight="1">
      <c r="A52" s="155">
        <v>43348</v>
      </c>
      <c r="B52" s="223" t="s">
        <v>142</v>
      </c>
      <c r="C52" s="69">
        <v>3004</v>
      </c>
      <c r="D52" s="65"/>
      <c r="E52" s="47"/>
      <c r="F52" s="47"/>
      <c r="G52" s="66"/>
      <c r="H52" s="46"/>
      <c r="I52" s="43"/>
      <c r="J52" s="19"/>
      <c r="K52" s="128" t="s">
        <v>1</v>
      </c>
      <c r="L52" s="129">
        <v>401.6</v>
      </c>
      <c r="M52" s="9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</row>
    <row r="53" spans="1:65" ht="15">
      <c r="A53" s="31" t="s">
        <v>166</v>
      </c>
      <c r="B53" s="203" t="s">
        <v>22</v>
      </c>
      <c r="C53" s="64">
        <v>6608</v>
      </c>
      <c r="D53" s="245"/>
      <c r="E53" s="246"/>
      <c r="F53" s="246"/>
      <c r="G53" s="214"/>
      <c r="H53" s="44" t="s">
        <v>22</v>
      </c>
      <c r="I53" s="45">
        <v>1344</v>
      </c>
      <c r="J53" s="244"/>
      <c r="K53" s="203" t="s">
        <v>22</v>
      </c>
      <c r="L53" s="206">
        <v>2055.5</v>
      </c>
      <c r="M53" s="9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</row>
    <row r="54" spans="1:65" ht="15">
      <c r="A54" s="31"/>
      <c r="B54" s="51"/>
      <c r="C54" s="51"/>
      <c r="D54" s="7"/>
      <c r="E54" s="17"/>
      <c r="F54" s="17"/>
      <c r="G54" s="10"/>
      <c r="H54" s="19"/>
      <c r="I54" s="19"/>
      <c r="J54" s="19"/>
      <c r="K54" s="203" t="s">
        <v>77</v>
      </c>
      <c r="L54" s="206">
        <v>4366.21</v>
      </c>
      <c r="M54" s="9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</row>
    <row r="55" spans="1:27" ht="37.5" customHeight="1">
      <c r="A55" s="31"/>
      <c r="B55" s="128" t="s">
        <v>192</v>
      </c>
      <c r="C55" s="42">
        <v>13983</v>
      </c>
      <c r="D55" s="51"/>
      <c r="E55" s="51"/>
      <c r="F55" s="51"/>
      <c r="G55" s="51"/>
      <c r="H55" s="46" t="s">
        <v>120</v>
      </c>
      <c r="I55" s="43">
        <v>2117</v>
      </c>
      <c r="J55" s="19"/>
      <c r="K55" s="128" t="s">
        <v>120</v>
      </c>
      <c r="L55" s="130">
        <v>4185.75</v>
      </c>
      <c r="M55" s="9"/>
      <c r="N55" s="3"/>
      <c r="O55" s="3"/>
      <c r="P55" s="3"/>
      <c r="Q55" s="3"/>
      <c r="R55" s="3"/>
      <c r="S55" s="2"/>
      <c r="T55" s="2"/>
      <c r="U55" s="2"/>
      <c r="V55" s="2"/>
      <c r="W55" s="2"/>
      <c r="X55" s="2"/>
      <c r="Y55" s="2"/>
      <c r="Z55" s="2"/>
      <c r="AA55" s="2"/>
    </row>
    <row r="56" spans="1:27" ht="15">
      <c r="A56" s="31"/>
      <c r="B56" s="203" t="s">
        <v>54</v>
      </c>
      <c r="C56" s="14">
        <v>6964</v>
      </c>
      <c r="D56" s="242"/>
      <c r="E56" s="44"/>
      <c r="F56" s="45"/>
      <c r="G56" s="243"/>
      <c r="H56" s="44" t="s">
        <v>54</v>
      </c>
      <c r="I56" s="45">
        <v>673</v>
      </c>
      <c r="J56" s="244"/>
      <c r="K56" s="205" t="s">
        <v>54</v>
      </c>
      <c r="L56" s="205">
        <v>5094.84</v>
      </c>
      <c r="M56" s="9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65" ht="15">
      <c r="A57" s="31"/>
      <c r="B57" s="203" t="s">
        <v>79</v>
      </c>
      <c r="C57" s="64">
        <v>3101</v>
      </c>
      <c r="D57" s="218"/>
      <c r="E57" s="218"/>
      <c r="F57" s="218"/>
      <c r="G57" s="218"/>
      <c r="H57" s="44" t="s">
        <v>79</v>
      </c>
      <c r="I57" s="45">
        <v>47</v>
      </c>
      <c r="J57" s="244"/>
      <c r="K57" s="203" t="s">
        <v>79</v>
      </c>
      <c r="L57" s="204">
        <v>706</v>
      </c>
      <c r="M57" s="9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</row>
    <row r="58" spans="1:65" ht="45">
      <c r="A58" s="31"/>
      <c r="B58" s="203" t="s">
        <v>145</v>
      </c>
      <c r="C58" s="14">
        <v>3276</v>
      </c>
      <c r="D58" s="242"/>
      <c r="E58" s="44"/>
      <c r="F58" s="45"/>
      <c r="G58" s="243"/>
      <c r="H58" s="44" t="s">
        <v>46</v>
      </c>
      <c r="I58" s="45">
        <v>10</v>
      </c>
      <c r="J58" s="244"/>
      <c r="K58" s="203" t="s">
        <v>46</v>
      </c>
      <c r="L58" s="204">
        <v>626.46</v>
      </c>
      <c r="M58" s="9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</row>
    <row r="59" spans="1:65" ht="15">
      <c r="A59" s="31"/>
      <c r="B59" s="203" t="s">
        <v>50</v>
      </c>
      <c r="C59" s="14">
        <v>3968</v>
      </c>
      <c r="D59" s="242"/>
      <c r="E59" s="44"/>
      <c r="F59" s="45"/>
      <c r="G59" s="243"/>
      <c r="H59" s="216"/>
      <c r="I59" s="216"/>
      <c r="J59" s="244"/>
      <c r="K59" s="203" t="s">
        <v>50</v>
      </c>
      <c r="L59" s="204">
        <v>1708.2</v>
      </c>
      <c r="M59" s="9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</row>
    <row r="60" spans="1:25" ht="15">
      <c r="A60" s="31"/>
      <c r="B60" s="241" t="s">
        <v>63</v>
      </c>
      <c r="C60" s="14">
        <v>1853</v>
      </c>
      <c r="D60" s="242"/>
      <c r="E60" s="44"/>
      <c r="F60" s="45"/>
      <c r="G60" s="243"/>
      <c r="H60" s="213"/>
      <c r="I60" s="213"/>
      <c r="J60" s="244"/>
      <c r="K60" s="203" t="s">
        <v>123</v>
      </c>
      <c r="L60" s="204">
        <v>535.82</v>
      </c>
      <c r="M60" s="9">
        <v>15</v>
      </c>
      <c r="N60" s="3"/>
      <c r="O60" s="3"/>
      <c r="P60" s="3"/>
      <c r="Q60" s="3"/>
      <c r="R60" s="3"/>
      <c r="S60" s="2"/>
      <c r="T60" s="2"/>
      <c r="U60" s="2"/>
      <c r="V60" s="2"/>
      <c r="W60" s="2"/>
      <c r="X60" s="2"/>
      <c r="Y60" s="2"/>
    </row>
    <row r="61" spans="1:25" ht="33.75">
      <c r="A61" s="31"/>
      <c r="B61" s="203" t="s">
        <v>146</v>
      </c>
      <c r="C61" s="14">
        <v>4895.65</v>
      </c>
      <c r="D61" s="242"/>
      <c r="E61" s="44"/>
      <c r="F61" s="45"/>
      <c r="G61" s="243"/>
      <c r="H61" s="44" t="s">
        <v>12</v>
      </c>
      <c r="I61" s="45">
        <v>72</v>
      </c>
      <c r="J61" s="244"/>
      <c r="K61" s="203" t="s">
        <v>12</v>
      </c>
      <c r="L61" s="204">
        <v>1215.42</v>
      </c>
      <c r="M61" s="9">
        <v>14</v>
      </c>
      <c r="N61" s="3"/>
      <c r="O61" s="3"/>
      <c r="P61" s="3"/>
      <c r="Q61" s="3"/>
      <c r="R61" s="3"/>
      <c r="S61" s="2"/>
      <c r="T61" s="2"/>
      <c r="U61" s="2"/>
      <c r="V61" s="2"/>
      <c r="W61" s="2"/>
      <c r="X61" s="2"/>
      <c r="Y61" s="2"/>
    </row>
    <row r="62" spans="1:25" ht="22.5">
      <c r="A62" s="31"/>
      <c r="B62" s="241" t="s">
        <v>61</v>
      </c>
      <c r="C62" s="14">
        <v>1247</v>
      </c>
      <c r="D62" s="242"/>
      <c r="E62" s="44"/>
      <c r="F62" s="45"/>
      <c r="G62" s="243"/>
      <c r="H62" s="216"/>
      <c r="I62" s="216"/>
      <c r="J62" s="244"/>
      <c r="K62" s="241" t="s">
        <v>61</v>
      </c>
      <c r="L62" s="45">
        <v>391.7</v>
      </c>
      <c r="M62" s="9">
        <v>14</v>
      </c>
      <c r="N62" s="3"/>
      <c r="O62" s="3"/>
      <c r="P62" s="3"/>
      <c r="Q62" s="3"/>
      <c r="R62" s="3"/>
      <c r="S62" s="2"/>
      <c r="T62" s="2"/>
      <c r="U62" s="2"/>
      <c r="V62" s="2"/>
      <c r="W62" s="2"/>
      <c r="X62" s="2"/>
      <c r="Y62" s="2"/>
    </row>
    <row r="63" spans="1:25" ht="15">
      <c r="A63" s="31"/>
      <c r="B63" s="13"/>
      <c r="C63" s="13"/>
      <c r="D63" s="7"/>
      <c r="E63" s="44"/>
      <c r="F63" s="45"/>
      <c r="G63" s="10"/>
      <c r="H63" s="19"/>
      <c r="I63" s="19"/>
      <c r="J63" s="19"/>
      <c r="K63" s="241" t="s">
        <v>126</v>
      </c>
      <c r="L63" s="45">
        <v>493.45</v>
      </c>
      <c r="M63" s="9">
        <v>14</v>
      </c>
      <c r="N63" s="3"/>
      <c r="O63" s="3"/>
      <c r="P63" s="3"/>
      <c r="Q63" s="3"/>
      <c r="R63" s="3"/>
      <c r="S63" s="2"/>
      <c r="T63" s="2"/>
      <c r="U63" s="2"/>
      <c r="V63" s="2"/>
      <c r="W63" s="2"/>
      <c r="X63" s="2"/>
      <c r="Y63" s="2"/>
    </row>
    <row r="64" spans="1:25" ht="15">
      <c r="A64" s="31"/>
      <c r="B64" s="241" t="s">
        <v>49</v>
      </c>
      <c r="C64" s="14">
        <v>1022</v>
      </c>
      <c r="D64" s="7"/>
      <c r="E64" s="44"/>
      <c r="F64" s="45"/>
      <c r="G64" s="10"/>
      <c r="H64" s="19"/>
      <c r="I64" s="19"/>
      <c r="J64" s="19"/>
      <c r="K64" s="46"/>
      <c r="L64" s="43"/>
      <c r="M64" s="9">
        <v>15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5">
      <c r="A65" s="31"/>
      <c r="B65" s="203" t="s">
        <v>25</v>
      </c>
      <c r="C65" s="14">
        <v>5111</v>
      </c>
      <c r="D65" s="242"/>
      <c r="E65" s="218"/>
      <c r="F65" s="218"/>
      <c r="G65" s="243"/>
      <c r="H65" s="44" t="s">
        <v>25</v>
      </c>
      <c r="I65" s="45">
        <v>22</v>
      </c>
      <c r="J65" s="244"/>
      <c r="K65" s="44"/>
      <c r="L65" s="43"/>
      <c r="M65" s="9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7" ht="15">
      <c r="A66" s="31"/>
      <c r="B66" s="203" t="s">
        <v>45</v>
      </c>
      <c r="C66" s="13">
        <v>1376</v>
      </c>
      <c r="D66" s="7"/>
      <c r="E66" s="51"/>
      <c r="F66" s="51"/>
      <c r="G66" s="10"/>
      <c r="H66" s="19"/>
      <c r="I66" s="19"/>
      <c r="J66" s="19"/>
      <c r="K66" s="46"/>
      <c r="L66" s="43"/>
      <c r="M66" s="9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5">
      <c r="A67" s="31"/>
      <c r="B67" s="241" t="s">
        <v>67</v>
      </c>
      <c r="C67" s="13">
        <v>1446</v>
      </c>
      <c r="D67" s="7"/>
      <c r="E67" s="51"/>
      <c r="F67" s="51"/>
      <c r="G67" s="10"/>
      <c r="H67" s="19"/>
      <c r="I67" s="19"/>
      <c r="J67" s="19"/>
      <c r="K67" s="46"/>
      <c r="L67" s="43"/>
      <c r="M67" s="9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5">
      <c r="A68" s="31"/>
      <c r="B68" s="128" t="s">
        <v>78</v>
      </c>
      <c r="C68" s="42">
        <v>1335</v>
      </c>
      <c r="D68" s="7"/>
      <c r="E68" s="51"/>
      <c r="F68" s="51"/>
      <c r="G68" s="10"/>
      <c r="H68" s="19"/>
      <c r="I68" s="19"/>
      <c r="J68" s="19"/>
      <c r="K68" s="46"/>
      <c r="L68" s="43"/>
      <c r="M68" s="9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5">
      <c r="A69" s="31"/>
      <c r="B69" s="128" t="s">
        <v>23</v>
      </c>
      <c r="C69" s="42">
        <v>3338</v>
      </c>
      <c r="D69" s="68"/>
      <c r="E69" s="68"/>
      <c r="F69" s="68"/>
      <c r="G69" s="68"/>
      <c r="H69" s="46"/>
      <c r="I69" s="43"/>
      <c r="J69" s="19"/>
      <c r="K69" s="46"/>
      <c r="L69" s="43"/>
      <c r="M69" s="9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5">
      <c r="A70" s="31"/>
      <c r="B70" s="128" t="s">
        <v>5</v>
      </c>
      <c r="C70" s="42">
        <v>529</v>
      </c>
      <c r="D70" s="51"/>
      <c r="E70" s="51"/>
      <c r="F70" s="51"/>
      <c r="G70" s="51"/>
      <c r="H70" s="46" t="s">
        <v>116</v>
      </c>
      <c r="I70" s="43">
        <v>276</v>
      </c>
      <c r="J70" s="19"/>
      <c r="K70" s="46"/>
      <c r="L70" s="43"/>
      <c r="M70" s="9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65" ht="15">
      <c r="A71" s="31"/>
      <c r="B71" s="128" t="s">
        <v>9</v>
      </c>
      <c r="C71" s="42">
        <v>954</v>
      </c>
      <c r="D71" s="51"/>
      <c r="E71" s="51"/>
      <c r="F71" s="51"/>
      <c r="G71" s="51"/>
      <c r="H71" s="46" t="s">
        <v>9</v>
      </c>
      <c r="I71" s="43">
        <v>206</v>
      </c>
      <c r="J71" s="19"/>
      <c r="K71" s="46"/>
      <c r="L71" s="43"/>
      <c r="M71" s="9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</row>
    <row r="72" spans="1:65" ht="22.5">
      <c r="A72" s="31"/>
      <c r="B72" s="128" t="s">
        <v>143</v>
      </c>
      <c r="C72" s="42">
        <v>2475</v>
      </c>
      <c r="D72" s="68"/>
      <c r="E72" s="46"/>
      <c r="F72" s="43"/>
      <c r="G72" s="10"/>
      <c r="H72" s="19"/>
      <c r="I72" s="19"/>
      <c r="J72" s="19"/>
      <c r="K72" s="46"/>
      <c r="L72" s="43"/>
      <c r="M72" s="9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</row>
    <row r="73" spans="1:65" ht="15">
      <c r="A73" s="31"/>
      <c r="B73" s="46"/>
      <c r="C73" s="42"/>
      <c r="D73" s="7"/>
      <c r="E73" s="46" t="s">
        <v>112</v>
      </c>
      <c r="F73" s="43">
        <v>231</v>
      </c>
      <c r="G73" s="10"/>
      <c r="H73" s="19"/>
      <c r="I73" s="19"/>
      <c r="J73" s="19"/>
      <c r="K73" s="46"/>
      <c r="L73" s="43"/>
      <c r="M73" s="9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</row>
    <row r="74" spans="1:65" ht="15">
      <c r="A74" s="31"/>
      <c r="B74" s="128" t="s">
        <v>3</v>
      </c>
      <c r="C74" s="42">
        <v>2001</v>
      </c>
      <c r="D74" s="7"/>
      <c r="E74" s="46" t="s">
        <v>3</v>
      </c>
      <c r="F74" s="43">
        <v>771.64</v>
      </c>
      <c r="G74" s="10"/>
      <c r="H74" s="19"/>
      <c r="I74" s="19"/>
      <c r="J74" s="19"/>
      <c r="K74" s="46"/>
      <c r="L74" s="43"/>
      <c r="M74" s="9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</row>
    <row r="75" spans="1:65" ht="22.5">
      <c r="A75" s="31"/>
      <c r="B75" s="128" t="s">
        <v>4</v>
      </c>
      <c r="C75" s="42">
        <v>1174</v>
      </c>
      <c r="D75" s="7"/>
      <c r="E75" s="46" t="s">
        <v>111</v>
      </c>
      <c r="F75" s="43">
        <v>1399</v>
      </c>
      <c r="G75" s="10"/>
      <c r="H75" s="19"/>
      <c r="I75" s="19"/>
      <c r="J75" s="19"/>
      <c r="K75" s="46"/>
      <c r="L75" s="43"/>
      <c r="M75" s="9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</row>
    <row r="76" spans="1:65" ht="15">
      <c r="A76" s="31"/>
      <c r="B76" s="15" t="s">
        <v>131</v>
      </c>
      <c r="C76" s="14">
        <f>SUM(C52:C75)</f>
        <v>69660.65</v>
      </c>
      <c r="D76" s="7"/>
      <c r="E76" s="15" t="s">
        <v>131</v>
      </c>
      <c r="F76" s="14">
        <f>SUM(F52:F75)</f>
        <v>2401.64</v>
      </c>
      <c r="G76" s="10"/>
      <c r="H76" s="15" t="s">
        <v>131</v>
      </c>
      <c r="I76" s="14">
        <f>SUM(I52:I75)</f>
        <v>4767</v>
      </c>
      <c r="J76" s="10"/>
      <c r="K76" s="15" t="s">
        <v>131</v>
      </c>
      <c r="L76" s="14">
        <f>SUM(L52:L75)</f>
        <v>21780.950000000004</v>
      </c>
      <c r="M76" s="9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</row>
    <row r="77" spans="1:65" ht="15">
      <c r="A77" s="31"/>
      <c r="B77" s="32"/>
      <c r="C77" s="32"/>
      <c r="D77" s="33"/>
      <c r="E77" s="34"/>
      <c r="F77" s="34"/>
      <c r="G77" s="33"/>
      <c r="H77" s="52"/>
      <c r="I77" s="52"/>
      <c r="J77" s="33"/>
      <c r="K77" s="35"/>
      <c r="L77" s="36"/>
      <c r="M77" s="9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</row>
    <row r="78" spans="1:13" ht="14.25">
      <c r="A78" s="31"/>
      <c r="B78" s="128" t="s">
        <v>162</v>
      </c>
      <c r="C78" s="42">
        <v>24679</v>
      </c>
      <c r="D78" s="65"/>
      <c r="E78" s="46" t="s">
        <v>110</v>
      </c>
      <c r="F78" s="43">
        <v>16364</v>
      </c>
      <c r="G78" s="65"/>
      <c r="H78" s="46" t="s">
        <v>110</v>
      </c>
      <c r="I78" s="43">
        <v>3145</v>
      </c>
      <c r="J78" s="70"/>
      <c r="K78" s="46"/>
      <c r="L78" s="43"/>
      <c r="M78" s="9"/>
    </row>
    <row r="79" spans="1:29" s="1" customFormat="1" ht="15">
      <c r="A79" s="31"/>
      <c r="B79" s="128" t="s">
        <v>115</v>
      </c>
      <c r="C79" s="42">
        <v>13837</v>
      </c>
      <c r="D79" s="65"/>
      <c r="E79" s="46"/>
      <c r="F79" s="43"/>
      <c r="G79" s="65"/>
      <c r="H79" s="46" t="s">
        <v>115</v>
      </c>
      <c r="I79" s="43">
        <v>4928</v>
      </c>
      <c r="J79" s="70"/>
      <c r="K79" s="46"/>
      <c r="L79" s="43"/>
      <c r="M79" s="9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7" ht="15">
      <c r="A80" s="155">
        <v>43349</v>
      </c>
      <c r="B80" s="51"/>
      <c r="C80" s="51"/>
      <c r="D80" s="51"/>
      <c r="E80" s="51"/>
      <c r="F80" s="51"/>
      <c r="G80" s="51"/>
      <c r="H80" s="44" t="s">
        <v>65</v>
      </c>
      <c r="I80" s="45">
        <v>34</v>
      </c>
      <c r="J80" s="213"/>
      <c r="K80" s="203" t="s">
        <v>65</v>
      </c>
      <c r="L80" s="205">
        <v>566</v>
      </c>
      <c r="M80" s="9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13" ht="14.25">
      <c r="A81" s="31" t="s">
        <v>254</v>
      </c>
      <c r="B81" s="128" t="s">
        <v>163</v>
      </c>
      <c r="C81" s="42">
        <v>11290</v>
      </c>
      <c r="D81" s="65"/>
      <c r="E81" s="47"/>
      <c r="F81" s="47"/>
      <c r="G81" s="66"/>
      <c r="H81" s="46" t="s">
        <v>66</v>
      </c>
      <c r="I81" s="43">
        <v>745</v>
      </c>
      <c r="J81" s="67"/>
      <c r="K81" s="128" t="s">
        <v>66</v>
      </c>
      <c r="L81" s="130">
        <v>1178.15</v>
      </c>
      <c r="M81" s="9">
        <v>11</v>
      </c>
    </row>
    <row r="82" spans="1:27" ht="15">
      <c r="A82" s="31"/>
      <c r="B82" s="203" t="s">
        <v>149</v>
      </c>
      <c r="C82" s="64">
        <v>2633</v>
      </c>
      <c r="D82" s="65"/>
      <c r="E82" s="47"/>
      <c r="F82" s="47"/>
      <c r="G82" s="66"/>
      <c r="H82" s="44" t="s">
        <v>149</v>
      </c>
      <c r="I82" s="213">
        <v>617</v>
      </c>
      <c r="J82" s="213"/>
      <c r="K82" s="203" t="s">
        <v>149</v>
      </c>
      <c r="L82" s="205">
        <v>681</v>
      </c>
      <c r="M82" s="9">
        <v>14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5">
      <c r="A83" s="31"/>
      <c r="B83" s="51"/>
      <c r="C83" s="51"/>
      <c r="D83" s="7"/>
      <c r="E83" s="17"/>
      <c r="F83" s="47"/>
      <c r="G83" s="66"/>
      <c r="H83" s="67"/>
      <c r="I83" s="67"/>
      <c r="J83" s="67"/>
      <c r="K83" s="203" t="s">
        <v>127</v>
      </c>
      <c r="L83" s="204">
        <v>6097</v>
      </c>
      <c r="M83" s="9">
        <v>15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5">
      <c r="A84" s="31"/>
      <c r="B84" s="241" t="s">
        <v>38</v>
      </c>
      <c r="C84" s="14">
        <v>2030</v>
      </c>
      <c r="D84" s="242"/>
      <c r="E84" s="247"/>
      <c r="F84" s="247"/>
      <c r="G84" s="243"/>
      <c r="H84" s="244"/>
      <c r="I84" s="244"/>
      <c r="J84" s="244"/>
      <c r="K84" s="203" t="s">
        <v>38</v>
      </c>
      <c r="L84" s="204">
        <v>338.3</v>
      </c>
      <c r="M84" s="9">
        <v>11</v>
      </c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45">
      <c r="A85" s="31"/>
      <c r="B85" s="203" t="s">
        <v>150</v>
      </c>
      <c r="C85" s="64">
        <v>3168</v>
      </c>
      <c r="D85" s="245"/>
      <c r="E85" s="246"/>
      <c r="F85" s="246"/>
      <c r="G85" s="214"/>
      <c r="H85" s="213" t="s">
        <v>140</v>
      </c>
      <c r="I85" s="213">
        <v>620</v>
      </c>
      <c r="J85" s="244"/>
      <c r="K85" s="206" t="s">
        <v>140</v>
      </c>
      <c r="L85" s="206">
        <v>6212.4</v>
      </c>
      <c r="M85" s="9">
        <v>15</v>
      </c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">
      <c r="A86" s="31"/>
      <c r="B86" s="51"/>
      <c r="C86" s="51"/>
      <c r="D86" s="65"/>
      <c r="E86" s="47"/>
      <c r="F86" s="47"/>
      <c r="G86" s="66"/>
      <c r="H86" s="67"/>
      <c r="I86" s="67"/>
      <c r="J86" s="67"/>
      <c r="K86" s="241" t="s">
        <v>191</v>
      </c>
      <c r="L86" s="45">
        <v>481.06</v>
      </c>
      <c r="M86" s="20">
        <v>11</v>
      </c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9" ht="15">
      <c r="A87" s="31"/>
      <c r="B87" s="241" t="s">
        <v>29</v>
      </c>
      <c r="C87" s="14">
        <v>819</v>
      </c>
      <c r="D87" s="245"/>
      <c r="E87" s="246"/>
      <c r="F87" s="246"/>
      <c r="G87" s="214"/>
      <c r="H87" s="213"/>
      <c r="I87" s="213"/>
      <c r="J87" s="213"/>
      <c r="K87" s="248" t="s">
        <v>29</v>
      </c>
      <c r="L87" s="45">
        <v>193.07</v>
      </c>
      <c r="M87" s="20">
        <v>11</v>
      </c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5">
      <c r="A88" s="31"/>
      <c r="B88" s="241" t="s">
        <v>30</v>
      </c>
      <c r="C88" s="14">
        <v>1312</v>
      </c>
      <c r="D88" s="245"/>
      <c r="E88" s="246"/>
      <c r="F88" s="246"/>
      <c r="G88" s="214"/>
      <c r="H88" s="213"/>
      <c r="I88" s="213"/>
      <c r="J88" s="213"/>
      <c r="K88" s="248" t="s">
        <v>30</v>
      </c>
      <c r="L88" s="45">
        <v>232.38</v>
      </c>
      <c r="M88" s="20">
        <v>11</v>
      </c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5">
      <c r="A89" s="31"/>
      <c r="B89" s="218"/>
      <c r="C89" s="218"/>
      <c r="D89" s="218"/>
      <c r="E89" s="218"/>
      <c r="F89" s="218"/>
      <c r="G89" s="218"/>
      <c r="H89" s="218"/>
      <c r="I89" s="218"/>
      <c r="J89" s="213"/>
      <c r="K89" s="241" t="s">
        <v>39</v>
      </c>
      <c r="L89" s="45">
        <v>257.56</v>
      </c>
      <c r="M89" s="9">
        <v>11</v>
      </c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s="1" customFormat="1" ht="15">
      <c r="A90" s="31"/>
      <c r="B90" s="203" t="s">
        <v>36</v>
      </c>
      <c r="C90" s="14">
        <v>10568</v>
      </c>
      <c r="D90" s="242"/>
      <c r="E90" s="15" t="s">
        <v>36</v>
      </c>
      <c r="F90" s="45">
        <v>1202.62</v>
      </c>
      <c r="G90" s="214"/>
      <c r="H90" s="44" t="s">
        <v>36</v>
      </c>
      <c r="I90" s="45">
        <v>2981</v>
      </c>
      <c r="J90" s="67"/>
      <c r="K90" s="46"/>
      <c r="L90" s="43"/>
      <c r="M90" s="9">
        <v>11</v>
      </c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1:27" ht="18.75" customHeight="1">
      <c r="A91" s="31"/>
      <c r="B91" s="203" t="s">
        <v>83</v>
      </c>
      <c r="C91" s="64">
        <v>938</v>
      </c>
      <c r="D91" s="65"/>
      <c r="E91" s="47"/>
      <c r="F91" s="47"/>
      <c r="G91" s="66"/>
      <c r="H91" s="67"/>
      <c r="I91" s="67"/>
      <c r="J91" s="67"/>
      <c r="K91" s="46"/>
      <c r="L91" s="43"/>
      <c r="M91" s="9">
        <v>11</v>
      </c>
      <c r="N91" s="3"/>
      <c r="O91" s="3"/>
      <c r="P91" s="3"/>
      <c r="Q91" s="3"/>
      <c r="R91" s="3"/>
      <c r="S91" s="2"/>
      <c r="T91" s="2"/>
      <c r="U91" s="2"/>
      <c r="V91" s="2"/>
      <c r="W91" s="2"/>
      <c r="X91" s="2"/>
      <c r="Y91" s="2"/>
      <c r="Z91" s="2"/>
      <c r="AA91" s="2"/>
    </row>
    <row r="92" spans="1:29" ht="15">
      <c r="A92" s="31"/>
      <c r="B92" s="203" t="s">
        <v>84</v>
      </c>
      <c r="C92" s="64">
        <v>991</v>
      </c>
      <c r="D92" s="65"/>
      <c r="E92" s="47"/>
      <c r="F92" s="47"/>
      <c r="G92" s="66"/>
      <c r="H92" s="67"/>
      <c r="I92" s="67"/>
      <c r="J92" s="67"/>
      <c r="K92" s="46"/>
      <c r="L92" s="43"/>
      <c r="M92" s="9">
        <v>11</v>
      </c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7" ht="18.75" customHeight="1">
      <c r="A93" s="31"/>
      <c r="B93" s="241" t="s">
        <v>68</v>
      </c>
      <c r="C93" s="14">
        <v>5756</v>
      </c>
      <c r="D93" s="65"/>
      <c r="E93" s="47"/>
      <c r="F93" s="47"/>
      <c r="G93" s="66"/>
      <c r="H93" s="67"/>
      <c r="I93" s="67"/>
      <c r="J93" s="67"/>
      <c r="K93" s="46"/>
      <c r="L93" s="43"/>
      <c r="M93" s="9">
        <v>15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5" ht="15">
      <c r="A94" s="31"/>
      <c r="B94" s="241" t="s">
        <v>21</v>
      </c>
      <c r="C94" s="14">
        <v>969</v>
      </c>
      <c r="D94" s="65"/>
      <c r="E94" s="47"/>
      <c r="F94" s="47"/>
      <c r="G94" s="66"/>
      <c r="H94" s="67"/>
      <c r="I94" s="67"/>
      <c r="J94" s="67"/>
      <c r="K94" s="46"/>
      <c r="L94" s="43"/>
      <c r="M94" s="9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5">
      <c r="A95" s="31"/>
      <c r="B95" s="203" t="s">
        <v>37</v>
      </c>
      <c r="C95" s="64">
        <v>1091</v>
      </c>
      <c r="D95" s="65"/>
      <c r="E95" s="47"/>
      <c r="F95" s="47"/>
      <c r="G95" s="66"/>
      <c r="H95" s="67"/>
      <c r="I95" s="67"/>
      <c r="J95" s="67"/>
      <c r="K95" s="46"/>
      <c r="L95" s="43"/>
      <c r="M95" s="9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5">
      <c r="A96" s="31"/>
      <c r="B96" s="241" t="s">
        <v>24</v>
      </c>
      <c r="C96" s="14">
        <v>1693</v>
      </c>
      <c r="D96" s="65"/>
      <c r="E96" s="47"/>
      <c r="F96" s="47"/>
      <c r="G96" s="66"/>
      <c r="H96" s="67"/>
      <c r="I96" s="67"/>
      <c r="J96" s="67"/>
      <c r="K96" s="46"/>
      <c r="L96" s="43"/>
      <c r="M96" s="9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5">
      <c r="A97" s="31"/>
      <c r="B97" s="203" t="s">
        <v>16</v>
      </c>
      <c r="C97" s="64">
        <v>1711</v>
      </c>
      <c r="D97" s="65"/>
      <c r="E97" s="47"/>
      <c r="F97" s="47"/>
      <c r="G97" s="66"/>
      <c r="H97" s="67"/>
      <c r="I97" s="67"/>
      <c r="J97" s="67"/>
      <c r="K97" s="46"/>
      <c r="L97" s="43"/>
      <c r="M97" s="9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7" ht="15">
      <c r="A98" s="31"/>
      <c r="B98" s="203" t="s">
        <v>11</v>
      </c>
      <c r="C98" s="64">
        <v>2157</v>
      </c>
      <c r="D98" s="65"/>
      <c r="E98" s="47"/>
      <c r="F98" s="47"/>
      <c r="G98" s="66"/>
      <c r="H98" s="67"/>
      <c r="I98" s="67"/>
      <c r="J98" s="67"/>
      <c r="K98" s="46"/>
      <c r="L98" s="43"/>
      <c r="M98" s="9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5" ht="22.5">
      <c r="A99" s="31"/>
      <c r="B99" s="128" t="s">
        <v>141</v>
      </c>
      <c r="C99" s="42">
        <v>55825</v>
      </c>
      <c r="D99" s="51"/>
      <c r="E99" s="51"/>
      <c r="F99" s="51"/>
      <c r="G99" s="51"/>
      <c r="H99" s="11" t="s">
        <v>141</v>
      </c>
      <c r="I99" s="43">
        <v>11886</v>
      </c>
      <c r="J99" s="67"/>
      <c r="K99" s="46"/>
      <c r="L99" s="43"/>
      <c r="M99" s="9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5">
      <c r="A100" s="31"/>
      <c r="B100" s="14"/>
      <c r="C100" s="14">
        <f>SUM(C78:C99)</f>
        <v>141467</v>
      </c>
      <c r="D100" s="7"/>
      <c r="E100" s="15" t="s">
        <v>131</v>
      </c>
      <c r="F100" s="14">
        <f>SUM(F78:F99)</f>
        <v>17566.62</v>
      </c>
      <c r="G100" s="10"/>
      <c r="H100" s="15" t="s">
        <v>131</v>
      </c>
      <c r="I100" s="14">
        <f>SUM(I78:I99)</f>
        <v>24956</v>
      </c>
      <c r="J100" s="10"/>
      <c r="K100" s="15" t="s">
        <v>131</v>
      </c>
      <c r="L100" s="14">
        <f>SUM(L78:L99)</f>
        <v>16236.919999999996</v>
      </c>
      <c r="M100" s="9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5">
      <c r="A101" s="31"/>
      <c r="B101" s="32"/>
      <c r="C101" s="32"/>
      <c r="D101" s="33"/>
      <c r="E101" s="34"/>
      <c r="F101" s="34"/>
      <c r="G101" s="33"/>
      <c r="H101" s="52"/>
      <c r="I101" s="52"/>
      <c r="J101" s="33"/>
      <c r="K101" s="35"/>
      <c r="L101" s="36"/>
      <c r="M101" s="9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7" ht="15">
      <c r="A102" s="31"/>
      <c r="B102" s="203" t="s">
        <v>33</v>
      </c>
      <c r="C102" s="14">
        <v>9868</v>
      </c>
      <c r="D102" s="242"/>
      <c r="E102" s="247"/>
      <c r="F102" s="247"/>
      <c r="G102" s="243"/>
      <c r="H102" s="244"/>
      <c r="I102" s="244"/>
      <c r="J102" s="244"/>
      <c r="K102" s="205" t="s">
        <v>33</v>
      </c>
      <c r="L102" s="205">
        <v>5815.49</v>
      </c>
      <c r="M102" s="9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13" ht="14.25">
      <c r="A103" s="31"/>
      <c r="B103" s="203" t="s">
        <v>6</v>
      </c>
      <c r="C103" s="14">
        <v>19367</v>
      </c>
      <c r="D103" s="14"/>
      <c r="E103" s="249"/>
      <c r="F103" s="249"/>
      <c r="G103" s="243"/>
      <c r="H103" s="15" t="s">
        <v>6</v>
      </c>
      <c r="I103" s="215">
        <v>5257</v>
      </c>
      <c r="J103" s="244"/>
      <c r="K103" s="203" t="s">
        <v>6</v>
      </c>
      <c r="L103" s="204">
        <v>5414.93</v>
      </c>
      <c r="M103" s="9">
        <v>15</v>
      </c>
    </row>
    <row r="104" spans="1:13" ht="14.25">
      <c r="A104" s="31"/>
      <c r="B104" s="203" t="s">
        <v>7</v>
      </c>
      <c r="C104" s="14">
        <v>5874</v>
      </c>
      <c r="D104" s="242"/>
      <c r="E104" s="247"/>
      <c r="F104" s="247"/>
      <c r="G104" s="243"/>
      <c r="H104" s="244"/>
      <c r="I104" s="244"/>
      <c r="J104" s="244"/>
      <c r="K104" s="203" t="s">
        <v>7</v>
      </c>
      <c r="L104" s="204">
        <v>2274.46</v>
      </c>
      <c r="M104" s="9">
        <v>15</v>
      </c>
    </row>
    <row r="105" spans="1:13" ht="14.25">
      <c r="A105" s="155">
        <v>43350</v>
      </c>
      <c r="B105" s="51"/>
      <c r="C105" s="51"/>
      <c r="D105" s="7"/>
      <c r="E105" s="17"/>
      <c r="F105" s="17"/>
      <c r="G105" s="10"/>
      <c r="H105" s="19"/>
      <c r="I105" s="19"/>
      <c r="J105" s="19"/>
      <c r="K105" s="203" t="s">
        <v>11</v>
      </c>
      <c r="L105" s="204">
        <v>399</v>
      </c>
      <c r="M105" s="9"/>
    </row>
    <row r="106" spans="1:13" ht="14.25">
      <c r="A106" s="31" t="s">
        <v>168</v>
      </c>
      <c r="B106" s="51"/>
      <c r="C106" s="51"/>
      <c r="D106" s="7"/>
      <c r="E106" s="17"/>
      <c r="F106" s="17"/>
      <c r="G106" s="10"/>
      <c r="H106" s="19"/>
      <c r="I106" s="19"/>
      <c r="J106" s="19"/>
      <c r="K106" s="206" t="s">
        <v>20</v>
      </c>
      <c r="L106" s="206">
        <v>856.25</v>
      </c>
      <c r="M106" s="9"/>
    </row>
    <row r="107" spans="1:65" ht="15">
      <c r="A107" s="31"/>
      <c r="B107" s="51"/>
      <c r="C107" s="51"/>
      <c r="D107" s="7"/>
      <c r="E107" s="17"/>
      <c r="F107" s="17"/>
      <c r="G107" s="10"/>
      <c r="H107" s="19"/>
      <c r="I107" s="19"/>
      <c r="J107" s="19"/>
      <c r="K107" s="203" t="s">
        <v>71</v>
      </c>
      <c r="L107" s="204">
        <v>323.8</v>
      </c>
      <c r="M107" s="9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</row>
    <row r="108" spans="1:65" ht="15">
      <c r="A108" s="31"/>
      <c r="B108" s="128" t="s">
        <v>48</v>
      </c>
      <c r="C108" s="42">
        <v>5263</v>
      </c>
      <c r="D108" s="65"/>
      <c r="E108" s="47"/>
      <c r="F108" s="47"/>
      <c r="G108" s="66"/>
      <c r="H108" s="46" t="s">
        <v>48</v>
      </c>
      <c r="I108" s="43">
        <v>568</v>
      </c>
      <c r="J108" s="19"/>
      <c r="K108" s="127" t="s">
        <v>48</v>
      </c>
      <c r="L108" s="127">
        <v>520.22</v>
      </c>
      <c r="M108" s="9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</row>
    <row r="109" spans="1:65" ht="15">
      <c r="A109" s="31"/>
      <c r="B109" s="203" t="s">
        <v>97</v>
      </c>
      <c r="C109" s="64">
        <v>4043</v>
      </c>
      <c r="D109" s="245"/>
      <c r="E109" s="246"/>
      <c r="F109" s="246"/>
      <c r="G109" s="214"/>
      <c r="H109" s="216"/>
      <c r="I109" s="216"/>
      <c r="J109" s="244"/>
      <c r="K109" s="203" t="s">
        <v>97</v>
      </c>
      <c r="L109" s="204">
        <v>762</v>
      </c>
      <c r="M109" s="9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</row>
    <row r="110" spans="1:65" ht="15">
      <c r="A110" s="31"/>
      <c r="B110" s="203" t="s">
        <v>85</v>
      </c>
      <c r="C110" s="14">
        <v>1927</v>
      </c>
      <c r="D110" s="7"/>
      <c r="E110" s="17"/>
      <c r="F110" s="17"/>
      <c r="G110" s="10"/>
      <c r="H110" s="19"/>
      <c r="I110" s="19"/>
      <c r="J110" s="19"/>
      <c r="K110" s="46"/>
      <c r="L110" s="43"/>
      <c r="M110" s="9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</row>
    <row r="111" spans="1:65" ht="15">
      <c r="A111" s="31"/>
      <c r="B111" s="203" t="s">
        <v>86</v>
      </c>
      <c r="C111" s="14">
        <v>1193</v>
      </c>
      <c r="D111" s="7"/>
      <c r="E111" s="17"/>
      <c r="F111" s="17"/>
      <c r="G111" s="10"/>
      <c r="H111" s="19"/>
      <c r="I111" s="19"/>
      <c r="J111" s="19"/>
      <c r="K111" s="46"/>
      <c r="L111" s="43"/>
      <c r="M111" s="9">
        <v>15</v>
      </c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</row>
    <row r="112" spans="1:65" ht="15">
      <c r="A112" s="31"/>
      <c r="B112" s="203" t="s">
        <v>87</v>
      </c>
      <c r="C112" s="14">
        <v>722</v>
      </c>
      <c r="D112" s="7"/>
      <c r="E112" s="17"/>
      <c r="F112" s="17"/>
      <c r="G112" s="10"/>
      <c r="H112" s="19"/>
      <c r="I112" s="19"/>
      <c r="J112" s="19"/>
      <c r="K112" s="46"/>
      <c r="L112" s="43"/>
      <c r="M112" s="9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</row>
    <row r="113" spans="1:65" ht="15">
      <c r="A113" s="31"/>
      <c r="B113" s="51"/>
      <c r="D113" s="7"/>
      <c r="E113" s="17"/>
      <c r="F113" s="17"/>
      <c r="G113" s="10"/>
      <c r="H113" s="19"/>
      <c r="I113" s="19"/>
      <c r="J113" s="19"/>
      <c r="K113" s="46"/>
      <c r="L113" s="43"/>
      <c r="M113" s="9">
        <v>15</v>
      </c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</row>
    <row r="114" spans="1:65" ht="15">
      <c r="A114" s="31"/>
      <c r="B114" s="203" t="s">
        <v>39</v>
      </c>
      <c r="C114" s="14">
        <v>1352</v>
      </c>
      <c r="D114" s="7"/>
      <c r="E114" s="17"/>
      <c r="F114" s="17"/>
      <c r="G114" s="10"/>
      <c r="H114" s="19"/>
      <c r="I114" s="19"/>
      <c r="J114" s="19"/>
      <c r="K114" s="46"/>
      <c r="L114" s="43"/>
      <c r="M114" s="9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</row>
    <row r="115" spans="1:65" ht="15">
      <c r="A115" s="31"/>
      <c r="B115" s="203" t="s">
        <v>40</v>
      </c>
      <c r="C115" s="14">
        <v>1222</v>
      </c>
      <c r="D115" s="7"/>
      <c r="E115" s="17"/>
      <c r="F115" s="17"/>
      <c r="G115" s="10"/>
      <c r="H115" s="19"/>
      <c r="I115" s="19"/>
      <c r="J115" s="19"/>
      <c r="K115" s="46"/>
      <c r="L115" s="43"/>
      <c r="M115" s="9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</row>
    <row r="116" spans="1:65" ht="15">
      <c r="A116" s="31"/>
      <c r="B116" s="203" t="s">
        <v>41</v>
      </c>
      <c r="C116" s="14">
        <v>1571</v>
      </c>
      <c r="D116" s="7"/>
      <c r="E116" s="17"/>
      <c r="F116" s="17"/>
      <c r="G116" s="10"/>
      <c r="H116" s="51"/>
      <c r="I116" s="51"/>
      <c r="J116" s="19"/>
      <c r="K116" s="46"/>
      <c r="L116" s="43"/>
      <c r="M116" s="9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</row>
    <row r="117" spans="1:65" ht="15">
      <c r="A117" s="31"/>
      <c r="B117" s="46"/>
      <c r="C117" s="13"/>
      <c r="D117" s="7"/>
      <c r="E117" s="17"/>
      <c r="F117" s="17"/>
      <c r="G117" s="10"/>
      <c r="H117" s="44" t="s">
        <v>114</v>
      </c>
      <c r="I117" s="45">
        <v>13</v>
      </c>
      <c r="J117" s="19"/>
      <c r="K117" s="46"/>
      <c r="L117" s="43"/>
      <c r="M117" s="9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</row>
    <row r="118" spans="1:65" ht="15">
      <c r="A118" s="31"/>
      <c r="B118" s="46"/>
      <c r="C118" s="13"/>
      <c r="D118" s="7"/>
      <c r="E118" s="17"/>
      <c r="F118" s="17"/>
      <c r="G118" s="10"/>
      <c r="H118" s="216" t="s">
        <v>159</v>
      </c>
      <c r="I118" s="216">
        <v>57</v>
      </c>
      <c r="J118" s="19"/>
      <c r="K118" s="46"/>
      <c r="L118" s="43"/>
      <c r="M118" s="9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</row>
    <row r="119" spans="1:65" ht="15">
      <c r="A119" s="31"/>
      <c r="B119" s="203" t="s">
        <v>98</v>
      </c>
      <c r="C119" s="64">
        <v>4477</v>
      </c>
      <c r="D119" s="7"/>
      <c r="E119" s="17"/>
      <c r="F119" s="17"/>
      <c r="G119" s="10"/>
      <c r="H119" s="68"/>
      <c r="I119" s="68"/>
      <c r="J119" s="19"/>
      <c r="K119" s="46"/>
      <c r="L119" s="43"/>
      <c r="M119" s="9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</row>
    <row r="120" spans="1:29" s="1" customFormat="1" ht="15">
      <c r="A120" s="31"/>
      <c r="B120" s="241" t="s">
        <v>151</v>
      </c>
      <c r="C120" s="64">
        <v>1632</v>
      </c>
      <c r="D120" s="7"/>
      <c r="E120" s="17"/>
      <c r="F120" s="17"/>
      <c r="G120" s="10"/>
      <c r="H120" s="68"/>
      <c r="I120" s="68"/>
      <c r="J120" s="19"/>
      <c r="K120" s="46"/>
      <c r="L120" s="43"/>
      <c r="M120" s="9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1:27" ht="15">
      <c r="A121" s="31"/>
      <c r="B121" s="241" t="s">
        <v>152</v>
      </c>
      <c r="C121" s="64">
        <v>1279</v>
      </c>
      <c r="D121" s="7"/>
      <c r="E121" s="17"/>
      <c r="F121" s="17"/>
      <c r="G121" s="10"/>
      <c r="H121" s="68"/>
      <c r="I121" s="68"/>
      <c r="J121" s="19"/>
      <c r="K121" s="46"/>
      <c r="L121" s="43"/>
      <c r="M121" s="9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65" ht="15">
      <c r="A122" s="31"/>
      <c r="B122" s="241" t="s">
        <v>153</v>
      </c>
      <c r="C122" s="64">
        <v>1297</v>
      </c>
      <c r="D122" s="7"/>
      <c r="E122" s="17"/>
      <c r="F122" s="17"/>
      <c r="G122" s="10"/>
      <c r="H122" s="68"/>
      <c r="I122" s="68"/>
      <c r="J122" s="19"/>
      <c r="K122" s="46"/>
      <c r="L122" s="43"/>
      <c r="M122" s="9"/>
      <c r="N122" s="3"/>
      <c r="O122" s="3"/>
      <c r="P122" s="3"/>
      <c r="Q122" s="3"/>
      <c r="R122" s="3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</row>
    <row r="123" spans="1:65" ht="15">
      <c r="A123" s="31"/>
      <c r="B123" s="241" t="s">
        <v>154</v>
      </c>
      <c r="C123" s="64">
        <v>1241</v>
      </c>
      <c r="D123" s="7"/>
      <c r="E123" s="17"/>
      <c r="F123" s="17"/>
      <c r="G123" s="10"/>
      <c r="H123" s="68"/>
      <c r="I123" s="68"/>
      <c r="J123" s="19"/>
      <c r="K123" s="46"/>
      <c r="L123" s="43"/>
      <c r="M123" s="9"/>
      <c r="N123" s="3"/>
      <c r="O123" s="3"/>
      <c r="P123" s="3"/>
      <c r="Q123" s="3"/>
      <c r="R123" s="3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</row>
    <row r="124" spans="1:65" ht="15">
      <c r="A124" s="31"/>
      <c r="B124" s="241" t="s">
        <v>139</v>
      </c>
      <c r="C124" s="64">
        <v>1372</v>
      </c>
      <c r="D124" s="7"/>
      <c r="E124" s="17"/>
      <c r="F124" s="17"/>
      <c r="G124" s="10"/>
      <c r="H124" s="68"/>
      <c r="I124" s="68"/>
      <c r="J124" s="19"/>
      <c r="K124" s="46"/>
      <c r="L124" s="43"/>
      <c r="M124" s="9"/>
      <c r="N124" s="3"/>
      <c r="O124" s="3"/>
      <c r="P124" s="3"/>
      <c r="Q124" s="3"/>
      <c r="R124" s="3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</row>
    <row r="125" spans="1:25" ht="15">
      <c r="A125" s="31"/>
      <c r="B125" s="241" t="s">
        <v>138</v>
      </c>
      <c r="C125" s="64">
        <v>994</v>
      </c>
      <c r="D125" s="7"/>
      <c r="E125" s="17"/>
      <c r="F125" s="17"/>
      <c r="G125" s="10"/>
      <c r="H125" s="68"/>
      <c r="I125" s="68"/>
      <c r="J125" s="19"/>
      <c r="K125" s="46"/>
      <c r="L125" s="43"/>
      <c r="M125" s="9"/>
      <c r="N125" s="9" t="s">
        <v>201</v>
      </c>
      <c r="O125" s="9"/>
      <c r="P125" s="9"/>
      <c r="Q125" s="9"/>
      <c r="R125" s="3"/>
      <c r="S125" s="3"/>
      <c r="T125" s="3"/>
      <c r="U125" s="3"/>
      <c r="V125" s="3"/>
      <c r="W125" s="3"/>
      <c r="X125" s="3"/>
      <c r="Y125" s="3"/>
    </row>
    <row r="126" spans="1:29" s="1" customFormat="1" ht="15">
      <c r="A126" s="31"/>
      <c r="B126" s="250" t="s">
        <v>134</v>
      </c>
      <c r="C126" s="251">
        <v>0</v>
      </c>
      <c r="D126" s="7"/>
      <c r="E126" s="17"/>
      <c r="F126" s="17"/>
      <c r="G126" s="10"/>
      <c r="H126" s="68"/>
      <c r="I126" s="68"/>
      <c r="J126" s="19"/>
      <c r="K126" s="46"/>
      <c r="L126" s="43"/>
      <c r="M126" s="9"/>
      <c r="N126" s="114" t="s">
        <v>196</v>
      </c>
      <c r="O126" s="114"/>
      <c r="P126" s="9"/>
      <c r="Q126" s="9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1:27" ht="15.75" customHeight="1">
      <c r="A127" s="31"/>
      <c r="B127" s="241" t="s">
        <v>135</v>
      </c>
      <c r="C127" s="64">
        <v>2340</v>
      </c>
      <c r="D127" s="7"/>
      <c r="E127" s="17"/>
      <c r="F127" s="17"/>
      <c r="G127" s="10"/>
      <c r="H127" s="68"/>
      <c r="I127" s="68"/>
      <c r="J127" s="19"/>
      <c r="K127" s="46"/>
      <c r="L127" s="43"/>
      <c r="M127" s="9"/>
      <c r="N127" s="9" t="s">
        <v>197</v>
      </c>
      <c r="O127" s="9" t="s">
        <v>198</v>
      </c>
      <c r="P127" s="9" t="s">
        <v>199</v>
      </c>
      <c r="Q127" s="9" t="s">
        <v>200</v>
      </c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5">
      <c r="A128" s="31"/>
      <c r="B128" s="241" t="s">
        <v>99</v>
      </c>
      <c r="C128" s="64">
        <v>2054</v>
      </c>
      <c r="D128" s="7"/>
      <c r="E128" s="17"/>
      <c r="F128" s="17"/>
      <c r="G128" s="10"/>
      <c r="H128" s="68"/>
      <c r="I128" s="68"/>
      <c r="J128" s="19"/>
      <c r="K128" s="46"/>
      <c r="L128" s="43"/>
      <c r="M128" s="9"/>
      <c r="N128" s="115">
        <f>SUM(C22+C53+C56+C57+C58+C59+C60+C61+C62+C64+C65+C66+C67+C82+C84+C85+C87+C88+C90+C91+C92+C93+C94+C95+C96+C97+C98+C102+C103+C104+C109+C110+C111+C112+C114+C115+C116+C119+C120+C121+C122+C123+C124+C125+C126+C127+C128+C129)</f>
        <v>189911.65</v>
      </c>
      <c r="O128" s="115">
        <f>SUM(F22+F90)</f>
        <v>11958.619999999999</v>
      </c>
      <c r="P128" s="115">
        <f>SUM(I22+I53+I56+I57+I58+I65+I61+I80+I85+I90+I103+I117+I118+I82)</f>
        <v>20678</v>
      </c>
      <c r="Q128" s="115">
        <f>SUM(L22+L53+L54+L56+L57+L58+L59+L60+L61+L62+L63+L80+L82+L83+L84+L85+L86+L87+L88+L89+L102+L103+L104+L105+L106+L107+L109)</f>
        <v>60825.85</v>
      </c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5">
      <c r="A129" s="31"/>
      <c r="B129" s="241" t="s">
        <v>100</v>
      </c>
      <c r="C129" s="64">
        <v>596</v>
      </c>
      <c r="D129" s="7"/>
      <c r="E129" s="17"/>
      <c r="F129" s="17"/>
      <c r="G129" s="10"/>
      <c r="H129" s="68"/>
      <c r="I129" s="68"/>
      <c r="J129" s="19"/>
      <c r="K129" s="46"/>
      <c r="L129" s="43"/>
      <c r="M129" s="9">
        <v>18</v>
      </c>
      <c r="N129" s="20" t="s">
        <v>202</v>
      </c>
      <c r="O129" s="20"/>
      <c r="P129" s="20"/>
      <c r="Q129" s="20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17" ht="14.25">
      <c r="A130" s="31"/>
      <c r="B130" s="15" t="s">
        <v>131</v>
      </c>
      <c r="C130" s="14">
        <f>SUM(C102:C129)</f>
        <v>69684</v>
      </c>
      <c r="D130" s="7"/>
      <c r="E130" s="15" t="s">
        <v>131</v>
      </c>
      <c r="F130" s="14">
        <f>SUM(F102:F129)</f>
        <v>0</v>
      </c>
      <c r="G130" s="10"/>
      <c r="H130" s="15" t="s">
        <v>131</v>
      </c>
      <c r="I130" s="14">
        <f>SUM(I102:I129)</f>
        <v>5895</v>
      </c>
      <c r="J130" s="10"/>
      <c r="K130" s="15" t="s">
        <v>131</v>
      </c>
      <c r="L130" s="14">
        <f>SUM(L102:L129)</f>
        <v>16366.15</v>
      </c>
      <c r="M130" s="9"/>
      <c r="N130" s="113">
        <f>SUM(C50+C52+C55+C68+C69+C70+C71+C72+C74+C75+C78+C79+C81+C99+C108)</f>
        <v>272899</v>
      </c>
      <c r="O130" s="113">
        <f>SUM(F73+F74+F75+F78)</f>
        <v>18765.64</v>
      </c>
      <c r="P130" s="113">
        <f>SUM(I55+I70+I71+I78+I79+I81+I99+I108+I50)</f>
        <v>35663</v>
      </c>
      <c r="Q130" s="113">
        <f>SUM(L52+L55+L81+L108+L50)</f>
        <v>16116.900000000001</v>
      </c>
    </row>
    <row r="131" spans="1:27" ht="15">
      <c r="A131" s="31"/>
      <c r="B131" s="32"/>
      <c r="C131" s="32"/>
      <c r="D131" s="33"/>
      <c r="E131" s="34"/>
      <c r="F131" s="34"/>
      <c r="G131" s="33"/>
      <c r="H131" s="52"/>
      <c r="I131" s="52"/>
      <c r="J131" s="33"/>
      <c r="K131" s="35"/>
      <c r="L131" s="36"/>
      <c r="M131" s="9"/>
      <c r="N131" s="2"/>
      <c r="O131" s="2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12" ht="14.25">
      <c r="A132" s="31"/>
      <c r="B132" s="203" t="s">
        <v>43</v>
      </c>
      <c r="C132" s="64">
        <v>13103</v>
      </c>
      <c r="D132" s="245"/>
      <c r="E132" s="246"/>
      <c r="F132" s="246"/>
      <c r="G132" s="214"/>
      <c r="H132" s="44" t="s">
        <v>43</v>
      </c>
      <c r="I132" s="45">
        <v>1606</v>
      </c>
      <c r="J132" s="213"/>
      <c r="K132" s="203" t="s">
        <v>43</v>
      </c>
      <c r="L132" s="204">
        <v>2741.29</v>
      </c>
    </row>
    <row r="133" spans="1:12" ht="14.25">
      <c r="A133" s="31"/>
      <c r="B133" s="11"/>
      <c r="C133" s="42"/>
      <c r="D133" s="65"/>
      <c r="E133" s="51"/>
      <c r="F133" s="51"/>
      <c r="G133" s="66"/>
      <c r="H133" s="68"/>
      <c r="I133" s="216"/>
      <c r="J133" s="213"/>
      <c r="K133" s="203" t="s">
        <v>34</v>
      </c>
      <c r="L133" s="204">
        <v>447.51</v>
      </c>
    </row>
    <row r="134" spans="1:12" ht="14.25">
      <c r="A134" s="31"/>
      <c r="B134" s="203" t="s">
        <v>35</v>
      </c>
      <c r="C134" s="14">
        <v>3958</v>
      </c>
      <c r="D134" s="245"/>
      <c r="E134" s="246"/>
      <c r="F134" s="246"/>
      <c r="G134" s="214"/>
      <c r="H134" s="216"/>
      <c r="I134" s="216"/>
      <c r="J134" s="213"/>
      <c r="K134" s="205" t="s">
        <v>35</v>
      </c>
      <c r="L134" s="205">
        <v>2339.75</v>
      </c>
    </row>
    <row r="135" spans="1:12" ht="14.25">
      <c r="A135" s="31"/>
      <c r="B135" s="203" t="s">
        <v>2</v>
      </c>
      <c r="C135" s="14">
        <v>6913</v>
      </c>
      <c r="D135" s="245"/>
      <c r="E135" s="246"/>
      <c r="F135" s="246"/>
      <c r="G135" s="214"/>
      <c r="H135" s="216"/>
      <c r="I135" s="216"/>
      <c r="J135" s="213"/>
      <c r="K135" s="203" t="s">
        <v>2</v>
      </c>
      <c r="L135" s="204">
        <v>3602.59</v>
      </c>
    </row>
    <row r="136" spans="1:12" ht="14.25">
      <c r="A136" s="31"/>
      <c r="B136" s="203" t="s">
        <v>14</v>
      </c>
      <c r="C136" s="14">
        <v>2631</v>
      </c>
      <c r="D136" s="245"/>
      <c r="E136" s="246"/>
      <c r="F136" s="246"/>
      <c r="G136" s="214"/>
      <c r="H136" s="216"/>
      <c r="I136" s="216"/>
      <c r="J136" s="213"/>
      <c r="K136" s="203" t="s">
        <v>14</v>
      </c>
      <c r="L136" s="204">
        <v>173.41</v>
      </c>
    </row>
    <row r="137" spans="1:12" ht="14.25">
      <c r="A137" s="31"/>
      <c r="B137" s="203" t="s">
        <v>27</v>
      </c>
      <c r="C137" s="14">
        <v>1322</v>
      </c>
      <c r="D137" s="245"/>
      <c r="E137" s="246"/>
      <c r="F137" s="246"/>
      <c r="G137" s="214"/>
      <c r="H137" s="216"/>
      <c r="I137" s="216"/>
      <c r="J137" s="213"/>
      <c r="K137" s="203" t="s">
        <v>27</v>
      </c>
      <c r="L137" s="204">
        <v>178.28</v>
      </c>
    </row>
    <row r="138" spans="1:13" ht="14.25">
      <c r="A138" s="155">
        <v>43353</v>
      </c>
      <c r="B138" s="203" t="s">
        <v>13</v>
      </c>
      <c r="C138" s="14">
        <v>3333</v>
      </c>
      <c r="D138" s="245"/>
      <c r="E138" s="246"/>
      <c r="F138" s="246"/>
      <c r="G138" s="214"/>
      <c r="H138" s="216"/>
      <c r="I138" s="216"/>
      <c r="J138" s="213"/>
      <c r="K138" s="203" t="s">
        <v>13</v>
      </c>
      <c r="L138" s="206">
        <v>1915.65</v>
      </c>
      <c r="M138" s="9"/>
    </row>
    <row r="139" spans="1:13" ht="14.25">
      <c r="A139" s="31" t="s">
        <v>164</v>
      </c>
      <c r="B139" s="203" t="s">
        <v>17</v>
      </c>
      <c r="C139" s="64">
        <v>4739</v>
      </c>
      <c r="D139" s="242"/>
      <c r="E139" s="247"/>
      <c r="F139" s="247"/>
      <c r="G139" s="243"/>
      <c r="H139" s="44" t="s">
        <v>17</v>
      </c>
      <c r="I139" s="45">
        <v>12</v>
      </c>
      <c r="J139" s="213"/>
      <c r="K139" s="203" t="s">
        <v>17</v>
      </c>
      <c r="L139" s="204">
        <v>965.3</v>
      </c>
      <c r="M139" s="9"/>
    </row>
    <row r="140" spans="1:13" ht="14.25">
      <c r="A140" s="31"/>
      <c r="B140" s="203" t="s">
        <v>15</v>
      </c>
      <c r="C140" s="64">
        <v>1133</v>
      </c>
      <c r="D140" s="245"/>
      <c r="E140" s="44"/>
      <c r="F140" s="45"/>
      <c r="G140" s="214"/>
      <c r="H140" s="216"/>
      <c r="I140" s="216"/>
      <c r="J140" s="213"/>
      <c r="K140" s="44"/>
      <c r="L140" s="45"/>
      <c r="M140" s="9"/>
    </row>
    <row r="141" spans="1:13" ht="14.25">
      <c r="A141" s="31"/>
      <c r="B141" s="203" t="s">
        <v>8</v>
      </c>
      <c r="C141" s="64">
        <v>943</v>
      </c>
      <c r="D141" s="245"/>
      <c r="E141" s="44"/>
      <c r="F141" s="45"/>
      <c r="G141" s="214"/>
      <c r="H141" s="216"/>
      <c r="I141" s="216"/>
      <c r="J141" s="213"/>
      <c r="K141" s="44"/>
      <c r="L141" s="45"/>
      <c r="M141" s="9"/>
    </row>
    <row r="142" spans="1:13" ht="14.25">
      <c r="A142" s="31"/>
      <c r="B142" s="203" t="s">
        <v>10</v>
      </c>
      <c r="C142" s="64">
        <v>1404</v>
      </c>
      <c r="D142" s="245"/>
      <c r="E142" s="218"/>
      <c r="F142" s="218"/>
      <c r="G142" s="214"/>
      <c r="H142" s="44"/>
      <c r="I142" s="45"/>
      <c r="J142" s="213"/>
      <c r="K142" s="44"/>
      <c r="L142" s="45"/>
      <c r="M142" s="9"/>
    </row>
    <row r="143" spans="1:13" ht="14.25">
      <c r="A143" s="31"/>
      <c r="B143" s="203" t="s">
        <v>44</v>
      </c>
      <c r="C143" s="64">
        <v>2184</v>
      </c>
      <c r="D143" s="218"/>
      <c r="E143" s="218"/>
      <c r="F143" s="218"/>
      <c r="G143" s="218"/>
      <c r="H143" s="44" t="s">
        <v>44</v>
      </c>
      <c r="I143" s="216">
        <v>16</v>
      </c>
      <c r="J143" s="213"/>
      <c r="K143" s="218"/>
      <c r="L143" s="218"/>
      <c r="M143" s="9"/>
    </row>
    <row r="144" spans="1:13" ht="14.25">
      <c r="A144" s="31"/>
      <c r="B144" s="203" t="s">
        <v>148</v>
      </c>
      <c r="C144" s="64">
        <v>566</v>
      </c>
      <c r="D144" s="242"/>
      <c r="E144" s="247"/>
      <c r="F144" s="247"/>
      <c r="G144" s="243"/>
      <c r="H144" s="44"/>
      <c r="I144" s="45"/>
      <c r="J144" s="213"/>
      <c r="K144" s="218"/>
      <c r="L144" s="218"/>
      <c r="M144" s="9"/>
    </row>
    <row r="145" spans="1:13" ht="14.25">
      <c r="A145" s="31"/>
      <c r="B145" s="203" t="s">
        <v>42</v>
      </c>
      <c r="C145" s="64">
        <v>5114</v>
      </c>
      <c r="D145" s="218"/>
      <c r="E145" s="211" t="s">
        <v>42</v>
      </c>
      <c r="F145" s="212">
        <v>2208</v>
      </c>
      <c r="G145" s="218"/>
      <c r="H145" s="44" t="s">
        <v>42</v>
      </c>
      <c r="I145" s="45">
        <v>1095</v>
      </c>
      <c r="J145" s="213"/>
      <c r="K145" s="218"/>
      <c r="L145" s="218"/>
      <c r="M145" s="9"/>
    </row>
    <row r="146" spans="1:13" ht="14.25">
      <c r="A146" s="31"/>
      <c r="B146" s="44"/>
      <c r="C146" s="14"/>
      <c r="D146" s="242"/>
      <c r="E146" s="44" t="s">
        <v>18</v>
      </c>
      <c r="F146" s="45">
        <v>8548</v>
      </c>
      <c r="G146" s="243"/>
      <c r="H146" s="44" t="s">
        <v>18</v>
      </c>
      <c r="I146" s="45">
        <v>6143</v>
      </c>
      <c r="J146" s="213"/>
      <c r="K146" s="218"/>
      <c r="L146" s="218"/>
      <c r="M146" s="9"/>
    </row>
    <row r="147" spans="1:13" ht="14.25">
      <c r="A147" s="31"/>
      <c r="B147" s="46"/>
      <c r="C147" s="42"/>
      <c r="D147" s="65"/>
      <c r="E147" s="51"/>
      <c r="F147" s="51"/>
      <c r="G147" s="66"/>
      <c r="H147" s="44" t="s">
        <v>57</v>
      </c>
      <c r="I147" s="45">
        <v>1</v>
      </c>
      <c r="J147" s="67"/>
      <c r="K147" s="46"/>
      <c r="L147" s="43"/>
      <c r="M147" s="9"/>
    </row>
    <row r="148" spans="1:13" ht="14.25">
      <c r="A148" s="31"/>
      <c r="B148" s="46"/>
      <c r="C148" s="42"/>
      <c r="D148" s="65"/>
      <c r="E148" s="51"/>
      <c r="F148" s="51"/>
      <c r="G148" s="66"/>
      <c r="H148" s="44" t="s">
        <v>121</v>
      </c>
      <c r="I148" s="45">
        <v>58</v>
      </c>
      <c r="J148" s="67"/>
      <c r="K148" s="46"/>
      <c r="L148" s="43"/>
      <c r="M148" s="9"/>
    </row>
    <row r="149" spans="1:13" ht="14.25">
      <c r="A149" s="31"/>
      <c r="B149" s="15" t="s">
        <v>131</v>
      </c>
      <c r="C149" s="14">
        <f>SUM(C132:C148)</f>
        <v>47343</v>
      </c>
      <c r="D149" s="7"/>
      <c r="E149" s="15" t="s">
        <v>131</v>
      </c>
      <c r="F149" s="14">
        <f>SUM(F132:F148)</f>
        <v>10756</v>
      </c>
      <c r="G149" s="10"/>
      <c r="H149" s="15" t="s">
        <v>131</v>
      </c>
      <c r="I149" s="14">
        <f>SUM(I132:I148)</f>
        <v>8931</v>
      </c>
      <c r="J149" s="10"/>
      <c r="K149" s="15" t="s">
        <v>131</v>
      </c>
      <c r="L149" s="14">
        <f>SUM(L132:L148)</f>
        <v>12363.779999999999</v>
      </c>
      <c r="M149" s="9"/>
    </row>
    <row r="150" spans="1:13" ht="14.25">
      <c r="A150" s="31"/>
      <c r="B150" s="37"/>
      <c r="C150" s="37"/>
      <c r="D150" s="38"/>
      <c r="E150" s="39"/>
      <c r="F150" s="39"/>
      <c r="G150" s="34"/>
      <c r="H150" s="52"/>
      <c r="I150" s="52"/>
      <c r="J150" s="54"/>
      <c r="K150" s="35"/>
      <c r="L150" s="36"/>
      <c r="M150" s="9"/>
    </row>
    <row r="151" spans="1:13" ht="14.25">
      <c r="A151" s="31"/>
      <c r="B151" s="46"/>
      <c r="C151" s="42"/>
      <c r="D151" s="65"/>
      <c r="E151" s="46"/>
      <c r="F151" s="43"/>
      <c r="G151" s="65"/>
      <c r="H151" s="46"/>
      <c r="I151" s="43"/>
      <c r="J151" s="65"/>
      <c r="K151" s="128" t="s">
        <v>108</v>
      </c>
      <c r="L151" s="129">
        <v>1087.47</v>
      </c>
      <c r="M151" s="9"/>
    </row>
    <row r="152" spans="1:13" ht="14.25">
      <c r="A152" s="31"/>
      <c r="B152" s="128" t="s">
        <v>95</v>
      </c>
      <c r="C152" s="42">
        <v>18395</v>
      </c>
      <c r="D152" s="65"/>
      <c r="E152" s="47"/>
      <c r="F152" s="47"/>
      <c r="G152" s="66"/>
      <c r="H152" s="46" t="s">
        <v>117</v>
      </c>
      <c r="I152" s="43">
        <v>4697</v>
      </c>
      <c r="J152" s="65"/>
      <c r="K152" s="128" t="s">
        <v>95</v>
      </c>
      <c r="L152" s="129">
        <v>2560</v>
      </c>
      <c r="M152" s="9"/>
    </row>
    <row r="153" spans="1:13" ht="14.25">
      <c r="A153" s="31"/>
      <c r="B153" s="69"/>
      <c r="C153" s="69"/>
      <c r="D153" s="70"/>
      <c r="E153" s="66"/>
      <c r="F153" s="66"/>
      <c r="G153" s="70"/>
      <c r="H153" s="68"/>
      <c r="I153" s="68"/>
      <c r="J153" s="65"/>
      <c r="K153" s="128" t="s">
        <v>101</v>
      </c>
      <c r="L153" s="129">
        <v>3611.57</v>
      </c>
      <c r="M153" s="9"/>
    </row>
    <row r="154" spans="1:13" ht="14.25">
      <c r="A154" s="31"/>
      <c r="B154" s="128" t="s">
        <v>96</v>
      </c>
      <c r="C154" s="42">
        <v>25626</v>
      </c>
      <c r="D154" s="51"/>
      <c r="E154" s="51"/>
      <c r="F154" s="51"/>
      <c r="G154" s="51"/>
      <c r="H154" s="46" t="s">
        <v>118</v>
      </c>
      <c r="I154" s="43">
        <v>2867</v>
      </c>
      <c r="J154" s="65"/>
      <c r="K154" s="46"/>
      <c r="L154" s="43"/>
      <c r="M154" s="9"/>
    </row>
    <row r="155" spans="1:13" ht="14.25">
      <c r="A155" s="31"/>
      <c r="B155" s="128" t="s">
        <v>101</v>
      </c>
      <c r="C155" s="42">
        <v>31862</v>
      </c>
      <c r="D155" s="65"/>
      <c r="E155" s="47"/>
      <c r="F155" s="47"/>
      <c r="G155" s="66"/>
      <c r="H155" s="46" t="s">
        <v>101</v>
      </c>
      <c r="I155" s="43">
        <v>2066</v>
      </c>
      <c r="J155" s="65"/>
      <c r="K155" s="46"/>
      <c r="L155" s="43"/>
      <c r="M155" s="9"/>
    </row>
    <row r="156" spans="1:13" ht="22.5">
      <c r="A156" s="31"/>
      <c r="B156" s="128" t="s">
        <v>155</v>
      </c>
      <c r="C156" s="42">
        <v>1700</v>
      </c>
      <c r="D156" s="65"/>
      <c r="E156" s="47"/>
      <c r="F156" s="47"/>
      <c r="G156" s="66"/>
      <c r="H156" s="46"/>
      <c r="I156" s="43"/>
      <c r="J156" s="65"/>
      <c r="K156" s="46"/>
      <c r="L156" s="43"/>
      <c r="M156" s="9"/>
    </row>
    <row r="157" spans="1:13" ht="14.25">
      <c r="A157" s="31"/>
      <c r="B157" s="128" t="s">
        <v>102</v>
      </c>
      <c r="C157" s="42">
        <v>1147</v>
      </c>
      <c r="D157" s="65"/>
      <c r="E157" s="47"/>
      <c r="F157" s="47"/>
      <c r="G157" s="66"/>
      <c r="H157" s="68"/>
      <c r="I157" s="68"/>
      <c r="J157" s="65"/>
      <c r="K157" s="46"/>
      <c r="L157" s="43"/>
      <c r="M157" s="9"/>
    </row>
    <row r="158" spans="1:13" ht="14.25">
      <c r="A158" s="31"/>
      <c r="B158" s="128" t="s">
        <v>91</v>
      </c>
      <c r="C158" s="42">
        <v>7525</v>
      </c>
      <c r="D158" s="65"/>
      <c r="E158" s="47"/>
      <c r="F158" s="47"/>
      <c r="G158" s="66"/>
      <c r="H158" s="68"/>
      <c r="I158" s="68"/>
      <c r="J158" s="65"/>
      <c r="K158" s="46"/>
      <c r="L158" s="43"/>
      <c r="M158" s="9"/>
    </row>
    <row r="159" spans="1:13" ht="14.25">
      <c r="A159" s="155">
        <v>43354</v>
      </c>
      <c r="B159" s="128" t="s">
        <v>156</v>
      </c>
      <c r="C159" s="42">
        <v>649</v>
      </c>
      <c r="D159" s="65"/>
      <c r="E159" s="47"/>
      <c r="F159" s="47"/>
      <c r="G159" s="66"/>
      <c r="H159" s="68"/>
      <c r="I159" s="68"/>
      <c r="J159" s="65"/>
      <c r="K159" s="46"/>
      <c r="L159" s="43"/>
      <c r="M159" s="9"/>
    </row>
    <row r="160" spans="1:13" ht="14.25">
      <c r="A160" s="31" t="s">
        <v>165</v>
      </c>
      <c r="B160" s="128" t="s">
        <v>157</v>
      </c>
      <c r="C160" s="42">
        <v>4229</v>
      </c>
      <c r="D160" s="65"/>
      <c r="E160" s="47"/>
      <c r="F160" s="47"/>
      <c r="G160" s="66"/>
      <c r="H160" s="68"/>
      <c r="I160" s="68"/>
      <c r="J160" s="65"/>
      <c r="K160" s="46"/>
      <c r="L160" s="43"/>
      <c r="M160" s="9"/>
    </row>
    <row r="161" spans="1:13" ht="14.25">
      <c r="A161" s="31"/>
      <c r="B161" s="128" t="s">
        <v>90</v>
      </c>
      <c r="C161" s="42">
        <v>3335</v>
      </c>
      <c r="D161" s="65"/>
      <c r="E161" s="47"/>
      <c r="F161" s="47"/>
      <c r="G161" s="66"/>
      <c r="H161" s="46" t="s">
        <v>90</v>
      </c>
      <c r="I161" s="43">
        <v>157</v>
      </c>
      <c r="J161" s="65"/>
      <c r="K161" s="46"/>
      <c r="L161" s="43"/>
      <c r="M161" s="9"/>
    </row>
    <row r="162" spans="1:13" ht="14.25">
      <c r="A162" s="31"/>
      <c r="B162" s="128" t="s">
        <v>104</v>
      </c>
      <c r="C162" s="42">
        <v>2112</v>
      </c>
      <c r="D162" s="222"/>
      <c r="E162" s="222"/>
      <c r="F162" s="222"/>
      <c r="G162" s="222"/>
      <c r="H162" s="222"/>
      <c r="I162" s="222"/>
      <c r="J162" s="65"/>
      <c r="K162" s="46"/>
      <c r="L162" s="43"/>
      <c r="M162" s="9"/>
    </row>
    <row r="163" spans="1:13" ht="14.25">
      <c r="A163" s="31"/>
      <c r="B163" s="128" t="s">
        <v>105</v>
      </c>
      <c r="C163" s="42">
        <v>1226</v>
      </c>
      <c r="D163" s="68"/>
      <c r="E163" s="68"/>
      <c r="F163" s="68"/>
      <c r="G163" s="68"/>
      <c r="H163" s="46"/>
      <c r="I163" s="43"/>
      <c r="J163" s="65"/>
      <c r="K163" s="46"/>
      <c r="L163" s="43"/>
      <c r="M163" s="9"/>
    </row>
    <row r="164" spans="1:13" ht="14.25">
      <c r="A164" s="31"/>
      <c r="B164" s="128" t="s">
        <v>125</v>
      </c>
      <c r="C164" s="42">
        <v>2296</v>
      </c>
      <c r="D164" s="68"/>
      <c r="E164" s="68"/>
      <c r="F164" s="68"/>
      <c r="G164" s="68"/>
      <c r="H164" s="46"/>
      <c r="I164" s="43"/>
      <c r="J164" s="65"/>
      <c r="K164" s="46"/>
      <c r="L164" s="43"/>
      <c r="M164" s="9"/>
    </row>
    <row r="165" spans="1:13" ht="14.25">
      <c r="A165" s="31"/>
      <c r="B165" s="128" t="s">
        <v>103</v>
      </c>
      <c r="C165" s="42">
        <v>2784</v>
      </c>
      <c r="D165" s="68"/>
      <c r="E165" s="68"/>
      <c r="F165" s="68"/>
      <c r="G165" s="68"/>
      <c r="H165" s="46"/>
      <c r="I165" s="43"/>
      <c r="J165" s="65"/>
      <c r="K165" s="46"/>
      <c r="L165" s="43"/>
      <c r="M165" s="9"/>
    </row>
    <row r="166" spans="1:13" ht="14.25">
      <c r="A166" s="31"/>
      <c r="B166" s="128" t="s">
        <v>106</v>
      </c>
      <c r="C166" s="42">
        <v>2800</v>
      </c>
      <c r="D166" s="65"/>
      <c r="E166" s="47"/>
      <c r="F166" s="47"/>
      <c r="G166" s="66"/>
      <c r="H166" s="67"/>
      <c r="I166" s="67"/>
      <c r="J166" s="65"/>
      <c r="K166" s="46"/>
      <c r="L166" s="43"/>
      <c r="M166" s="9"/>
    </row>
    <row r="167" spans="1:13" ht="14.25">
      <c r="A167" s="31"/>
      <c r="B167" s="128" t="s">
        <v>107</v>
      </c>
      <c r="C167" s="42">
        <v>1887</v>
      </c>
      <c r="D167" s="65"/>
      <c r="E167" s="47"/>
      <c r="F167" s="47"/>
      <c r="G167" s="66"/>
      <c r="H167" s="46" t="s">
        <v>107</v>
      </c>
      <c r="I167" s="43">
        <v>571</v>
      </c>
      <c r="J167" s="65"/>
      <c r="K167" s="46"/>
      <c r="L167" s="43"/>
      <c r="M167" s="9"/>
    </row>
    <row r="168" spans="1:13" ht="14.25">
      <c r="A168" s="31"/>
      <c r="B168" s="128" t="s">
        <v>108</v>
      </c>
      <c r="C168" s="42">
        <v>3785</v>
      </c>
      <c r="D168" s="65"/>
      <c r="E168" s="47"/>
      <c r="F168" s="47"/>
      <c r="G168" s="66"/>
      <c r="H168" s="68"/>
      <c r="I168" s="68"/>
      <c r="J168" s="65"/>
      <c r="K168" s="46"/>
      <c r="L168" s="43"/>
      <c r="M168" s="9"/>
    </row>
    <row r="169" spans="1:13" ht="14.25">
      <c r="A169" s="31"/>
      <c r="B169" s="229" t="s">
        <v>92</v>
      </c>
      <c r="C169" s="77">
        <v>0</v>
      </c>
      <c r="D169" s="230"/>
      <c r="E169" s="239"/>
      <c r="F169" s="239"/>
      <c r="G169" s="228"/>
      <c r="H169" s="75" t="s">
        <v>92</v>
      </c>
      <c r="I169" s="80">
        <v>0</v>
      </c>
      <c r="J169" s="65"/>
      <c r="K169" s="46"/>
      <c r="L169" s="43"/>
      <c r="M169" s="9"/>
    </row>
    <row r="170" spans="1:13" ht="14.25">
      <c r="A170" s="31"/>
      <c r="B170" s="262" t="s">
        <v>93</v>
      </c>
      <c r="C170" s="261">
        <v>10264</v>
      </c>
      <c r="D170" s="65"/>
      <c r="E170" s="47"/>
      <c r="F170" s="47"/>
      <c r="G170" s="66"/>
      <c r="H170" s="68"/>
      <c r="I170" s="68"/>
      <c r="J170" s="65"/>
      <c r="K170" s="46"/>
      <c r="L170" s="43"/>
      <c r="M170" s="9"/>
    </row>
    <row r="171" spans="1:13" ht="14.25">
      <c r="A171" s="31"/>
      <c r="B171" s="128" t="s">
        <v>158</v>
      </c>
      <c r="C171" s="42">
        <v>16881</v>
      </c>
      <c r="D171" s="65"/>
      <c r="E171" s="47"/>
      <c r="F171" s="47"/>
      <c r="G171" s="66"/>
      <c r="H171" s="68"/>
      <c r="I171" s="68"/>
      <c r="J171" s="65"/>
      <c r="K171" s="46"/>
      <c r="L171" s="43"/>
      <c r="M171" s="9"/>
    </row>
    <row r="172" spans="1:13" ht="14.25">
      <c r="A172" s="31"/>
      <c r="B172" s="128" t="s">
        <v>94</v>
      </c>
      <c r="C172" s="42">
        <v>4973</v>
      </c>
      <c r="D172" s="65"/>
      <c r="E172" s="47"/>
      <c r="F172" s="47"/>
      <c r="G172" s="66"/>
      <c r="H172" s="46" t="s">
        <v>94</v>
      </c>
      <c r="I172" s="43">
        <v>1415</v>
      </c>
      <c r="J172" s="65"/>
      <c r="K172" s="46"/>
      <c r="L172" s="43"/>
      <c r="M172" s="9"/>
    </row>
    <row r="173" spans="1:13" ht="14.25">
      <c r="A173" s="31"/>
      <c r="B173" s="46"/>
      <c r="C173" s="42"/>
      <c r="D173" s="65"/>
      <c r="E173" s="47"/>
      <c r="F173" s="47"/>
      <c r="G173" s="66"/>
      <c r="H173" s="46" t="s">
        <v>119</v>
      </c>
      <c r="I173" s="43">
        <v>19</v>
      </c>
      <c r="J173" s="65"/>
      <c r="K173" s="46"/>
      <c r="L173" s="43"/>
      <c r="M173" s="9"/>
    </row>
    <row r="174" spans="1:13" ht="14.25">
      <c r="A174" s="31"/>
      <c r="B174" s="15" t="s">
        <v>131</v>
      </c>
      <c r="C174" s="14">
        <f>SUM(C152:C173)</f>
        <v>143476</v>
      </c>
      <c r="D174" s="7"/>
      <c r="E174" s="15" t="s">
        <v>131</v>
      </c>
      <c r="F174" s="14">
        <f>SUM(F152:F173)</f>
        <v>0</v>
      </c>
      <c r="G174" s="10"/>
      <c r="H174" s="15" t="s">
        <v>131</v>
      </c>
      <c r="I174" s="14">
        <f>SUM(I152:I173)</f>
        <v>11792</v>
      </c>
      <c r="J174" s="10"/>
      <c r="K174" s="15" t="s">
        <v>131</v>
      </c>
      <c r="L174" s="14">
        <f>SUM(L151:L173)</f>
        <v>7259.040000000001</v>
      </c>
      <c r="M174" s="9"/>
    </row>
    <row r="175" spans="1:65" ht="15">
      <c r="A175" s="31"/>
      <c r="B175" s="32"/>
      <c r="C175" s="32"/>
      <c r="D175" s="33"/>
      <c r="E175" s="34"/>
      <c r="F175" s="34"/>
      <c r="G175" s="33"/>
      <c r="H175" s="52"/>
      <c r="I175" s="52"/>
      <c r="J175" s="33"/>
      <c r="K175" s="35"/>
      <c r="L175" s="36"/>
      <c r="M175" s="9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</row>
    <row r="176" spans="1:65" ht="15">
      <c r="A176" s="30"/>
      <c r="B176" s="224" t="s">
        <v>142</v>
      </c>
      <c r="C176" s="69">
        <v>3004</v>
      </c>
      <c r="D176" s="65"/>
      <c r="E176" s="47"/>
      <c r="F176" s="47"/>
      <c r="G176" s="66"/>
      <c r="H176" s="46"/>
      <c r="I176" s="43"/>
      <c r="J176" s="67"/>
      <c r="K176" s="128" t="s">
        <v>1</v>
      </c>
      <c r="L176" s="129">
        <v>401.6</v>
      </c>
      <c r="M176" s="9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</row>
    <row r="177" spans="1:65" ht="15">
      <c r="A177" s="30"/>
      <c r="B177" s="253" t="s">
        <v>22</v>
      </c>
      <c r="C177" s="64">
        <v>6608</v>
      </c>
      <c r="D177" s="245"/>
      <c r="E177" s="246"/>
      <c r="F177" s="246"/>
      <c r="G177" s="214"/>
      <c r="H177" s="44" t="s">
        <v>22</v>
      </c>
      <c r="I177" s="45">
        <v>1344</v>
      </c>
      <c r="J177" s="213"/>
      <c r="K177" s="203" t="s">
        <v>22</v>
      </c>
      <c r="L177" s="206">
        <v>2055.5</v>
      </c>
      <c r="M177" s="9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</row>
    <row r="178" spans="1:65" ht="15">
      <c r="A178" s="31"/>
      <c r="B178" s="42"/>
      <c r="C178" s="42"/>
      <c r="D178" s="65"/>
      <c r="E178" s="47"/>
      <c r="F178" s="47"/>
      <c r="G178" s="66"/>
      <c r="H178" s="68"/>
      <c r="I178" s="68"/>
      <c r="J178" s="67"/>
      <c r="K178" s="203" t="s">
        <v>77</v>
      </c>
      <c r="L178" s="206">
        <v>4366.21</v>
      </c>
      <c r="M178" s="9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</row>
    <row r="179" spans="1:65" ht="22.5">
      <c r="A179" s="31"/>
      <c r="B179" s="128" t="s">
        <v>192</v>
      </c>
      <c r="C179" s="42">
        <v>13983</v>
      </c>
      <c r="D179" s="51"/>
      <c r="E179" s="51"/>
      <c r="F179" s="51"/>
      <c r="G179" s="51"/>
      <c r="H179" s="46" t="s">
        <v>120</v>
      </c>
      <c r="I179" s="43">
        <v>2117</v>
      </c>
      <c r="J179" s="67"/>
      <c r="K179" s="128" t="s">
        <v>120</v>
      </c>
      <c r="L179" s="130">
        <v>4185.75</v>
      </c>
      <c r="M179" s="9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</row>
    <row r="180" spans="1:29" s="1" customFormat="1" ht="15">
      <c r="A180" s="31"/>
      <c r="B180" s="203" t="s">
        <v>54</v>
      </c>
      <c r="C180" s="14">
        <v>6964</v>
      </c>
      <c r="D180" s="242"/>
      <c r="E180" s="44"/>
      <c r="F180" s="45"/>
      <c r="G180" s="243"/>
      <c r="H180" s="44" t="s">
        <v>54</v>
      </c>
      <c r="I180" s="45">
        <v>673</v>
      </c>
      <c r="J180" s="67"/>
      <c r="K180" s="205" t="s">
        <v>54</v>
      </c>
      <c r="L180" s="205">
        <v>5094.84</v>
      </c>
      <c r="M180" s="9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 spans="1:13" ht="14.25">
      <c r="A181" s="31"/>
      <c r="B181" s="203" t="s">
        <v>79</v>
      </c>
      <c r="C181" s="64">
        <v>3101</v>
      </c>
      <c r="D181" s="218"/>
      <c r="E181" s="218"/>
      <c r="F181" s="218"/>
      <c r="G181" s="218"/>
      <c r="H181" s="44" t="s">
        <v>79</v>
      </c>
      <c r="I181" s="45">
        <v>47</v>
      </c>
      <c r="J181" s="67"/>
      <c r="K181" s="203" t="s">
        <v>79</v>
      </c>
      <c r="L181" s="204">
        <v>706</v>
      </c>
      <c r="M181" s="20">
        <v>18</v>
      </c>
    </row>
    <row r="182" spans="1:13" ht="45">
      <c r="A182" s="31"/>
      <c r="B182" s="203" t="s">
        <v>145</v>
      </c>
      <c r="C182" s="14">
        <v>3276</v>
      </c>
      <c r="D182" s="242"/>
      <c r="E182" s="44"/>
      <c r="F182" s="45"/>
      <c r="G182" s="243"/>
      <c r="H182" s="44" t="s">
        <v>46</v>
      </c>
      <c r="I182" s="45">
        <v>10</v>
      </c>
      <c r="J182" s="67"/>
      <c r="K182" s="203" t="s">
        <v>46</v>
      </c>
      <c r="L182" s="204">
        <v>626.46</v>
      </c>
      <c r="M182" s="20">
        <v>18</v>
      </c>
    </row>
    <row r="183" spans="1:12" ht="26.25" customHeight="1">
      <c r="A183" s="155">
        <v>43355</v>
      </c>
      <c r="B183" s="203" t="s">
        <v>50</v>
      </c>
      <c r="C183" s="14">
        <v>3968</v>
      </c>
      <c r="D183" s="242"/>
      <c r="E183" s="44"/>
      <c r="F183" s="45"/>
      <c r="G183" s="243"/>
      <c r="H183" s="216"/>
      <c r="I183" s="216"/>
      <c r="J183" s="67"/>
      <c r="K183" s="203" t="s">
        <v>50</v>
      </c>
      <c r="L183" s="204">
        <v>1708.2</v>
      </c>
    </row>
    <row r="184" spans="1:65" ht="17.25" customHeight="1">
      <c r="A184" s="31" t="s">
        <v>166</v>
      </c>
      <c r="B184" s="64"/>
      <c r="C184" s="64"/>
      <c r="D184" s="245"/>
      <c r="E184" s="246"/>
      <c r="F184" s="246"/>
      <c r="G184" s="214"/>
      <c r="H184" s="213"/>
      <c r="I184" s="213"/>
      <c r="J184" s="67"/>
      <c r="K184" s="203" t="s">
        <v>123</v>
      </c>
      <c r="L184" s="204">
        <v>535.82</v>
      </c>
      <c r="N184" s="3"/>
      <c r="O184" s="3"/>
      <c r="P184" s="3"/>
      <c r="Q184" s="3"/>
      <c r="R184" s="3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</row>
    <row r="185" spans="1:65" ht="33.75">
      <c r="A185" s="31"/>
      <c r="B185" s="203" t="s">
        <v>146</v>
      </c>
      <c r="C185" s="14">
        <v>4895.65</v>
      </c>
      <c r="D185" s="242"/>
      <c r="E185" s="44"/>
      <c r="F185" s="45"/>
      <c r="G185" s="243"/>
      <c r="H185" s="44" t="s">
        <v>12</v>
      </c>
      <c r="I185" s="45">
        <v>72</v>
      </c>
      <c r="J185" s="67"/>
      <c r="K185" s="203" t="s">
        <v>12</v>
      </c>
      <c r="L185" s="204">
        <v>1215.42</v>
      </c>
      <c r="N185" s="3"/>
      <c r="O185" s="3"/>
      <c r="P185" s="3"/>
      <c r="Q185" s="3"/>
      <c r="R185" s="3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</row>
    <row r="186" spans="1:27" ht="15">
      <c r="A186" s="31"/>
      <c r="B186" s="128" t="s">
        <v>78</v>
      </c>
      <c r="C186" s="42">
        <v>1335</v>
      </c>
      <c r="D186" s="7"/>
      <c r="E186" s="44"/>
      <c r="F186" s="45"/>
      <c r="G186" s="10"/>
      <c r="H186" s="46"/>
      <c r="I186" s="43"/>
      <c r="J186" s="67"/>
      <c r="K186" s="46"/>
      <c r="L186" s="4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13" ht="14.25">
      <c r="A187" s="31"/>
      <c r="B187" s="128" t="s">
        <v>23</v>
      </c>
      <c r="C187" s="42">
        <v>3338</v>
      </c>
      <c r="D187" s="68"/>
      <c r="E187" s="68"/>
      <c r="F187" s="68"/>
      <c r="G187" s="68"/>
      <c r="H187" s="46"/>
      <c r="I187" s="43"/>
      <c r="J187" s="67"/>
      <c r="K187" s="46"/>
      <c r="L187" s="43"/>
      <c r="M187" s="20"/>
    </row>
    <row r="188" spans="1:25" ht="15">
      <c r="A188" s="31"/>
      <c r="B188" s="128" t="s">
        <v>5</v>
      </c>
      <c r="C188" s="42">
        <v>529</v>
      </c>
      <c r="D188" s="51"/>
      <c r="E188" s="51"/>
      <c r="F188" s="51"/>
      <c r="G188" s="51"/>
      <c r="H188" s="46" t="s">
        <v>116</v>
      </c>
      <c r="I188" s="43">
        <v>276</v>
      </c>
      <c r="J188" s="67"/>
      <c r="K188" s="46"/>
      <c r="L188" s="43"/>
      <c r="M188" s="20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13" ht="17.25" customHeight="1">
      <c r="A189" s="31"/>
      <c r="B189" s="128" t="s">
        <v>9</v>
      </c>
      <c r="C189" s="42">
        <v>954</v>
      </c>
      <c r="D189" s="51"/>
      <c r="E189" s="51"/>
      <c r="F189" s="51"/>
      <c r="G189" s="51"/>
      <c r="H189" s="46" t="s">
        <v>9</v>
      </c>
      <c r="I189" s="43">
        <v>206</v>
      </c>
      <c r="J189" s="67"/>
      <c r="K189" s="46"/>
      <c r="L189" s="43"/>
      <c r="M189" s="20"/>
    </row>
    <row r="190" spans="1:65" ht="22.5">
      <c r="A190" s="31"/>
      <c r="B190" s="128" t="s">
        <v>143</v>
      </c>
      <c r="C190" s="42">
        <v>2475</v>
      </c>
      <c r="D190" s="68"/>
      <c r="E190" s="51"/>
      <c r="F190" s="51"/>
      <c r="G190" s="68"/>
      <c r="H190" s="46"/>
      <c r="I190" s="43"/>
      <c r="J190" s="67"/>
      <c r="K190" s="46"/>
      <c r="L190" s="43"/>
      <c r="M190" s="20"/>
      <c r="N190" s="3"/>
      <c r="O190" s="3"/>
      <c r="P190" s="3"/>
      <c r="Q190" s="3"/>
      <c r="R190" s="3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</row>
    <row r="191" spans="1:13" ht="14.25">
      <c r="A191" s="31"/>
      <c r="B191" s="51"/>
      <c r="C191" s="51"/>
      <c r="D191" s="7"/>
      <c r="E191" s="46" t="s">
        <v>112</v>
      </c>
      <c r="F191" s="43">
        <v>231</v>
      </c>
      <c r="G191" s="10"/>
      <c r="H191" s="19"/>
      <c r="I191" s="19"/>
      <c r="J191" s="51"/>
      <c r="K191" s="51"/>
      <c r="L191" s="51"/>
      <c r="M191" s="20"/>
    </row>
    <row r="192" spans="1:13" ht="14.25">
      <c r="A192" s="31"/>
      <c r="B192" s="128" t="s">
        <v>3</v>
      </c>
      <c r="C192" s="42">
        <v>2001</v>
      </c>
      <c r="D192" s="7"/>
      <c r="E192" s="46" t="s">
        <v>3</v>
      </c>
      <c r="F192" s="43">
        <v>771.64</v>
      </c>
      <c r="G192" s="10"/>
      <c r="H192" s="19"/>
      <c r="I192" s="19"/>
      <c r="J192" s="51"/>
      <c r="K192" s="51"/>
      <c r="L192" s="51"/>
      <c r="M192" s="20"/>
    </row>
    <row r="193" spans="1:29" s="1" customFormat="1" ht="22.5">
      <c r="A193" s="31"/>
      <c r="B193" s="128" t="s">
        <v>4</v>
      </c>
      <c r="C193" s="42">
        <v>1174</v>
      </c>
      <c r="D193" s="7"/>
      <c r="E193" s="46" t="s">
        <v>111</v>
      </c>
      <c r="F193" s="43">
        <v>1399</v>
      </c>
      <c r="G193" s="10"/>
      <c r="H193" s="19"/>
      <c r="I193" s="19"/>
      <c r="J193" s="51"/>
      <c r="K193" s="51"/>
      <c r="L193" s="51"/>
      <c r="M193" s="20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</row>
    <row r="194" spans="1:29" s="1" customFormat="1" ht="15">
      <c r="A194" s="31"/>
      <c r="B194" s="203" t="s">
        <v>25</v>
      </c>
      <c r="C194" s="14">
        <v>5111</v>
      </c>
      <c r="D194" s="242"/>
      <c r="E194" s="218"/>
      <c r="F194" s="218"/>
      <c r="G194" s="243"/>
      <c r="H194" s="44" t="s">
        <v>25</v>
      </c>
      <c r="I194" s="45">
        <v>22</v>
      </c>
      <c r="J194" s="218"/>
      <c r="K194" s="218"/>
      <c r="L194" s="218"/>
      <c r="M194" s="20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</row>
    <row r="195" spans="1:27" ht="15">
      <c r="A195" s="31"/>
      <c r="B195" s="203" t="s">
        <v>45</v>
      </c>
      <c r="C195" s="14">
        <v>1376</v>
      </c>
      <c r="D195" s="7"/>
      <c r="E195" s="51"/>
      <c r="F195" s="51"/>
      <c r="G195" s="10"/>
      <c r="H195" s="19"/>
      <c r="I195" s="19"/>
      <c r="J195" s="51"/>
      <c r="K195" s="51"/>
      <c r="L195" s="51"/>
      <c r="M195" s="20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65" ht="15">
      <c r="A196" s="31"/>
      <c r="B196" s="15" t="s">
        <v>131</v>
      </c>
      <c r="C196" s="14">
        <f>SUM(C176:C195)</f>
        <v>64092.65</v>
      </c>
      <c r="D196" s="7"/>
      <c r="E196" s="15" t="s">
        <v>131</v>
      </c>
      <c r="F196" s="14">
        <f>SUM(F176:F195)</f>
        <v>2401.64</v>
      </c>
      <c r="G196" s="10"/>
      <c r="H196" s="15" t="s">
        <v>131</v>
      </c>
      <c r="I196" s="14">
        <f>SUM(I176:I195)</f>
        <v>4767</v>
      </c>
      <c r="J196" s="10"/>
      <c r="K196" s="15" t="s">
        <v>131</v>
      </c>
      <c r="L196" s="14">
        <f>SUM(L176:L195)</f>
        <v>20895.800000000003</v>
      </c>
      <c r="M196" s="20"/>
      <c r="N196" s="3"/>
      <c r="O196" s="3"/>
      <c r="P196" s="3"/>
      <c r="Q196" s="3"/>
      <c r="R196" s="3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</row>
    <row r="197" spans="1:13" ht="14.25">
      <c r="A197" s="31"/>
      <c r="B197" s="32"/>
      <c r="C197" s="32"/>
      <c r="D197" s="33"/>
      <c r="E197" s="34"/>
      <c r="F197" s="34"/>
      <c r="G197" s="33"/>
      <c r="H197" s="52"/>
      <c r="I197" s="52"/>
      <c r="J197" s="33"/>
      <c r="K197" s="35"/>
      <c r="L197" s="36"/>
      <c r="M197" s="20"/>
    </row>
    <row r="198" spans="1:29" s="1" customFormat="1" ht="15">
      <c r="A198" s="31"/>
      <c r="B198" s="128" t="s">
        <v>162</v>
      </c>
      <c r="C198" s="42">
        <v>24679</v>
      </c>
      <c r="D198" s="65"/>
      <c r="E198" s="46" t="s">
        <v>110</v>
      </c>
      <c r="F198" s="43">
        <v>16364</v>
      </c>
      <c r="G198" s="65"/>
      <c r="H198" s="46" t="s">
        <v>110</v>
      </c>
      <c r="I198" s="43">
        <v>3145</v>
      </c>
      <c r="J198" s="67"/>
      <c r="K198" s="46"/>
      <c r="L198" s="43"/>
      <c r="M198" s="20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 spans="1:65" ht="15">
      <c r="A199" s="31"/>
      <c r="B199" s="128" t="s">
        <v>115</v>
      </c>
      <c r="C199" s="42">
        <v>13837</v>
      </c>
      <c r="D199" s="65"/>
      <c r="E199" s="46"/>
      <c r="F199" s="43"/>
      <c r="G199" s="65"/>
      <c r="H199" s="46" t="s">
        <v>115</v>
      </c>
      <c r="I199" s="43">
        <v>4928</v>
      </c>
      <c r="J199" s="67"/>
      <c r="K199" s="46"/>
      <c r="L199" s="43"/>
      <c r="M199" s="20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</row>
    <row r="200" spans="1:13" ht="14.25">
      <c r="A200" s="155">
        <v>43356</v>
      </c>
      <c r="B200" s="218"/>
      <c r="C200" s="218"/>
      <c r="D200" s="218"/>
      <c r="E200" s="218"/>
      <c r="F200" s="218"/>
      <c r="G200" s="218"/>
      <c r="H200" s="44" t="s">
        <v>65</v>
      </c>
      <c r="I200" s="45">
        <v>34</v>
      </c>
      <c r="J200" s="67"/>
      <c r="K200" s="203" t="s">
        <v>65</v>
      </c>
      <c r="L200" s="205">
        <v>566</v>
      </c>
      <c r="M200" s="20"/>
    </row>
    <row r="201" spans="1:13" ht="14.25">
      <c r="A201" s="31" t="s">
        <v>254</v>
      </c>
      <c r="B201" s="128" t="s">
        <v>163</v>
      </c>
      <c r="C201" s="42">
        <v>11290</v>
      </c>
      <c r="D201" s="65"/>
      <c r="E201" s="47"/>
      <c r="F201" s="47"/>
      <c r="G201" s="66"/>
      <c r="H201" s="46" t="s">
        <v>66</v>
      </c>
      <c r="I201" s="43">
        <v>745</v>
      </c>
      <c r="J201" s="67"/>
      <c r="K201" s="128" t="s">
        <v>66</v>
      </c>
      <c r="L201" s="130">
        <v>1178.15</v>
      </c>
      <c r="M201" s="20"/>
    </row>
    <row r="202" spans="1:13" ht="14.25">
      <c r="A202" s="31"/>
      <c r="B202" s="203" t="s">
        <v>149</v>
      </c>
      <c r="C202" s="64">
        <v>2633</v>
      </c>
      <c r="D202" s="245"/>
      <c r="E202" s="246"/>
      <c r="F202" s="246"/>
      <c r="G202" s="214"/>
      <c r="H202" s="44" t="s">
        <v>149</v>
      </c>
      <c r="I202" s="213">
        <v>617</v>
      </c>
      <c r="J202" s="216"/>
      <c r="K202" s="203" t="s">
        <v>149</v>
      </c>
      <c r="L202" s="205">
        <v>681</v>
      </c>
      <c r="M202" s="20"/>
    </row>
    <row r="203" spans="1:13" ht="14.25">
      <c r="A203" s="31"/>
      <c r="B203" s="51"/>
      <c r="C203" s="51"/>
      <c r="D203" s="51"/>
      <c r="E203" s="51"/>
      <c r="F203" s="51"/>
      <c r="G203" s="51"/>
      <c r="H203" s="51"/>
      <c r="I203" s="51"/>
      <c r="J203" s="68"/>
      <c r="K203" s="203" t="s">
        <v>127</v>
      </c>
      <c r="L203" s="204">
        <v>6097</v>
      </c>
      <c r="M203" s="20"/>
    </row>
    <row r="204" spans="1:13" ht="14.25">
      <c r="A204" s="31"/>
      <c r="B204" s="51"/>
      <c r="C204" s="51"/>
      <c r="D204" s="51"/>
      <c r="E204" s="51"/>
      <c r="F204" s="51"/>
      <c r="G204" s="51"/>
      <c r="H204" s="51"/>
      <c r="I204" s="51"/>
      <c r="J204" s="68"/>
      <c r="K204" s="203" t="s">
        <v>38</v>
      </c>
      <c r="L204" s="204">
        <v>338.3</v>
      </c>
      <c r="M204" s="20"/>
    </row>
    <row r="205" spans="1:13" ht="45">
      <c r="A205" s="31"/>
      <c r="B205" s="203" t="s">
        <v>150</v>
      </c>
      <c r="C205" s="64">
        <v>3168</v>
      </c>
      <c r="D205" s="245"/>
      <c r="E205" s="246"/>
      <c r="F205" s="246"/>
      <c r="G205" s="214"/>
      <c r="H205" s="213" t="s">
        <v>140</v>
      </c>
      <c r="I205" s="213">
        <v>620</v>
      </c>
      <c r="J205" s="216"/>
      <c r="K205" s="206" t="s">
        <v>140</v>
      </c>
      <c r="L205" s="206">
        <v>6212.4</v>
      </c>
      <c r="M205" s="20"/>
    </row>
    <row r="206" spans="1:14" ht="14.25">
      <c r="A206" s="31"/>
      <c r="B206" s="203" t="s">
        <v>16</v>
      </c>
      <c r="C206" s="64">
        <v>1711</v>
      </c>
      <c r="D206" s="218"/>
      <c r="E206" s="218"/>
      <c r="F206" s="218"/>
      <c r="G206" s="218"/>
      <c r="H206" s="218"/>
      <c r="I206" s="218"/>
      <c r="J206" s="216"/>
      <c r="K206" s="241" t="s">
        <v>16</v>
      </c>
      <c r="L206" s="45">
        <v>182.01</v>
      </c>
      <c r="M206" s="20"/>
      <c r="N206" s="119"/>
    </row>
    <row r="207" spans="1:13" ht="14.25">
      <c r="A207" s="31"/>
      <c r="B207" s="241" t="s">
        <v>72</v>
      </c>
      <c r="C207" s="64">
        <v>1123</v>
      </c>
      <c r="D207" s="218"/>
      <c r="E207" s="218"/>
      <c r="F207" s="218"/>
      <c r="G207" s="218"/>
      <c r="H207" s="218"/>
      <c r="I207" s="218"/>
      <c r="J207" s="216"/>
      <c r="K207" s="241" t="s">
        <v>128</v>
      </c>
      <c r="L207" s="45">
        <v>357.1</v>
      </c>
      <c r="M207" s="20"/>
    </row>
    <row r="208" spans="1:13" ht="14.25">
      <c r="A208" s="31"/>
      <c r="B208" s="241" t="s">
        <v>73</v>
      </c>
      <c r="C208" s="64">
        <v>1123</v>
      </c>
      <c r="D208" s="218"/>
      <c r="E208" s="218"/>
      <c r="F208" s="218"/>
      <c r="G208" s="218"/>
      <c r="H208" s="218"/>
      <c r="I208" s="218"/>
      <c r="J208" s="216"/>
      <c r="K208" s="241" t="s">
        <v>73</v>
      </c>
      <c r="L208" s="45">
        <v>295.44</v>
      </c>
      <c r="M208" s="20"/>
    </row>
    <row r="209" spans="1:13" ht="14.25">
      <c r="A209" s="31"/>
      <c r="B209" s="241" t="s">
        <v>74</v>
      </c>
      <c r="C209" s="64">
        <v>1619</v>
      </c>
      <c r="D209" s="218"/>
      <c r="E209" s="218"/>
      <c r="F209" s="218"/>
      <c r="G209" s="218"/>
      <c r="H209" s="218"/>
      <c r="I209" s="218"/>
      <c r="J209" s="216"/>
      <c r="K209" s="241" t="s">
        <v>74</v>
      </c>
      <c r="L209" s="45">
        <v>90</v>
      </c>
      <c r="M209" s="20"/>
    </row>
    <row r="210" spans="1:13" ht="14.25">
      <c r="A210" s="31"/>
      <c r="B210" s="241" t="s">
        <v>19</v>
      </c>
      <c r="C210" s="64">
        <v>1539</v>
      </c>
      <c r="D210" s="65"/>
      <c r="E210" s="47"/>
      <c r="F210" s="47"/>
      <c r="G210" s="66"/>
      <c r="H210" s="68"/>
      <c r="I210" s="68"/>
      <c r="J210" s="67"/>
      <c r="K210" s="68"/>
      <c r="L210" s="68"/>
      <c r="M210" s="20"/>
    </row>
    <row r="211" spans="1:13" ht="14.25">
      <c r="A211" s="31"/>
      <c r="B211" s="241" t="s">
        <v>20</v>
      </c>
      <c r="C211" s="64">
        <v>2913</v>
      </c>
      <c r="D211" s="65"/>
      <c r="E211" s="47"/>
      <c r="F211" s="47"/>
      <c r="G211" s="66"/>
      <c r="H211" s="68"/>
      <c r="I211" s="68"/>
      <c r="J211" s="67"/>
      <c r="K211" s="68"/>
      <c r="L211" s="68"/>
      <c r="M211" s="20"/>
    </row>
    <row r="212" spans="1:65" ht="34.5" customHeight="1">
      <c r="A212" s="31"/>
      <c r="B212" s="241" t="s">
        <v>69</v>
      </c>
      <c r="C212" s="64">
        <v>1788</v>
      </c>
      <c r="D212" s="65"/>
      <c r="E212" s="47"/>
      <c r="F212" s="47"/>
      <c r="G212" s="66"/>
      <c r="H212" s="68"/>
      <c r="I212" s="68"/>
      <c r="J212" s="67"/>
      <c r="K212" s="68"/>
      <c r="L212" s="68"/>
      <c r="M212" s="20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</row>
    <row r="213" spans="1:13" ht="14.25">
      <c r="A213" s="31"/>
      <c r="B213" s="241" t="s">
        <v>70</v>
      </c>
      <c r="C213" s="64">
        <v>1297</v>
      </c>
      <c r="D213" s="65"/>
      <c r="E213" s="47"/>
      <c r="F213" s="47"/>
      <c r="G213" s="66"/>
      <c r="H213" s="68"/>
      <c r="I213" s="68"/>
      <c r="J213" s="67"/>
      <c r="K213" s="68"/>
      <c r="L213" s="68"/>
      <c r="M213" s="20"/>
    </row>
    <row r="214" spans="1:13" ht="14.25">
      <c r="A214" s="31"/>
      <c r="B214" s="241" t="s">
        <v>71</v>
      </c>
      <c r="C214" s="64">
        <v>1409</v>
      </c>
      <c r="D214" s="65"/>
      <c r="E214" s="47"/>
      <c r="F214" s="47"/>
      <c r="G214" s="66"/>
      <c r="H214" s="68"/>
      <c r="I214" s="68"/>
      <c r="J214" s="67"/>
      <c r="K214" s="68"/>
      <c r="L214" s="68"/>
      <c r="M214" s="20"/>
    </row>
    <row r="215" spans="1:13" ht="14.25">
      <c r="A215" s="31"/>
      <c r="B215" s="203" t="s">
        <v>11</v>
      </c>
      <c r="C215" s="64">
        <v>2157</v>
      </c>
      <c r="D215" s="65"/>
      <c r="E215" s="47"/>
      <c r="F215" s="47"/>
      <c r="G215" s="66"/>
      <c r="H215" s="68"/>
      <c r="I215" s="68"/>
      <c r="J215" s="67"/>
      <c r="K215" s="51"/>
      <c r="L215" s="51"/>
      <c r="M215" s="20"/>
    </row>
    <row r="216" spans="1:13" ht="14.25">
      <c r="A216" s="31"/>
      <c r="B216" s="241" t="s">
        <v>75</v>
      </c>
      <c r="C216" s="64">
        <v>828</v>
      </c>
      <c r="D216" s="65"/>
      <c r="E216" s="47"/>
      <c r="F216" s="47"/>
      <c r="G216" s="66"/>
      <c r="H216" s="68"/>
      <c r="I216" s="68"/>
      <c r="J216" s="67"/>
      <c r="K216" s="51"/>
      <c r="L216" s="51"/>
      <c r="M216" s="20"/>
    </row>
    <row r="217" spans="1:13" ht="14.25">
      <c r="A217" s="31"/>
      <c r="B217" s="241" t="s">
        <v>55</v>
      </c>
      <c r="C217" s="14">
        <v>1647</v>
      </c>
      <c r="D217" s="245"/>
      <c r="E217" s="218"/>
      <c r="F217" s="218"/>
      <c r="G217" s="214"/>
      <c r="H217" s="216"/>
      <c r="I217" s="216"/>
      <c r="J217" s="213"/>
      <c r="K217" s="218"/>
      <c r="L217" s="51"/>
      <c r="M217" s="20">
        <v>21</v>
      </c>
    </row>
    <row r="218" spans="1:13" ht="14.25">
      <c r="A218" s="31"/>
      <c r="B218" s="203" t="s">
        <v>36</v>
      </c>
      <c r="C218" s="14">
        <v>10568</v>
      </c>
      <c r="D218" s="242"/>
      <c r="E218" s="15" t="s">
        <v>36</v>
      </c>
      <c r="F218" s="45">
        <v>1202.62</v>
      </c>
      <c r="G218" s="214"/>
      <c r="H218" s="44" t="s">
        <v>36</v>
      </c>
      <c r="I218" s="45">
        <v>2981</v>
      </c>
      <c r="J218" s="213"/>
      <c r="K218" s="44"/>
      <c r="L218" s="43"/>
      <c r="M218" s="20">
        <v>22</v>
      </c>
    </row>
    <row r="219" spans="1:13" ht="14.25">
      <c r="A219" s="31"/>
      <c r="B219" s="203" t="s">
        <v>83</v>
      </c>
      <c r="C219" s="64">
        <v>938</v>
      </c>
      <c r="D219" s="245"/>
      <c r="E219" s="246"/>
      <c r="F219" s="246"/>
      <c r="G219" s="214"/>
      <c r="H219" s="213"/>
      <c r="I219" s="213"/>
      <c r="J219" s="213"/>
      <c r="K219" s="44"/>
      <c r="L219" s="43"/>
      <c r="M219" s="20"/>
    </row>
    <row r="220" spans="1:13" ht="14.25">
      <c r="A220" s="31"/>
      <c r="B220" s="203" t="s">
        <v>84</v>
      </c>
      <c r="C220" s="64">
        <v>991</v>
      </c>
      <c r="D220" s="245"/>
      <c r="E220" s="246"/>
      <c r="F220" s="246"/>
      <c r="G220" s="214"/>
      <c r="H220" s="213"/>
      <c r="I220" s="213"/>
      <c r="J220" s="213"/>
      <c r="K220" s="44"/>
      <c r="L220" s="43"/>
      <c r="M220" s="20"/>
    </row>
    <row r="221" spans="1:13" ht="14.25">
      <c r="A221" s="31"/>
      <c r="B221" s="203" t="s">
        <v>37</v>
      </c>
      <c r="C221" s="64">
        <v>1091</v>
      </c>
      <c r="D221" s="245"/>
      <c r="E221" s="246"/>
      <c r="F221" s="246"/>
      <c r="G221" s="214"/>
      <c r="H221" s="213"/>
      <c r="I221" s="213"/>
      <c r="J221" s="213"/>
      <c r="K221" s="44"/>
      <c r="L221" s="43"/>
      <c r="M221" s="20"/>
    </row>
    <row r="222" spans="1:13" ht="22.5">
      <c r="A222" s="31"/>
      <c r="B222" s="128" t="s">
        <v>141</v>
      </c>
      <c r="C222" s="42">
        <v>55825</v>
      </c>
      <c r="D222" s="51"/>
      <c r="E222" s="51"/>
      <c r="F222" s="51"/>
      <c r="G222" s="51"/>
      <c r="H222" s="11" t="s">
        <v>141</v>
      </c>
      <c r="I222" s="43">
        <v>11886</v>
      </c>
      <c r="J222" s="67"/>
      <c r="K222" s="46"/>
      <c r="L222" s="43"/>
      <c r="M222" s="20"/>
    </row>
    <row r="223" spans="1:13" ht="14.25">
      <c r="A223" s="31"/>
      <c r="B223" s="14"/>
      <c r="C223" s="14">
        <f>SUM(C198:C222)</f>
        <v>144174</v>
      </c>
      <c r="D223" s="7"/>
      <c r="E223" s="15" t="s">
        <v>131</v>
      </c>
      <c r="F223" s="14">
        <f>SUM(F198:F222)</f>
        <v>17566.62</v>
      </c>
      <c r="G223" s="10"/>
      <c r="H223" s="15" t="s">
        <v>131</v>
      </c>
      <c r="I223" s="14">
        <f>SUM(I198:I222)</f>
        <v>24956</v>
      </c>
      <c r="J223" s="10"/>
      <c r="K223" s="15" t="s">
        <v>131</v>
      </c>
      <c r="L223" s="14">
        <f>SUM(L198:L222)</f>
        <v>15997.4</v>
      </c>
      <c r="M223" s="20"/>
    </row>
    <row r="224" spans="1:13" ht="14.25">
      <c r="A224" s="31"/>
      <c r="B224" s="37"/>
      <c r="C224" s="37"/>
      <c r="D224" s="38"/>
      <c r="E224" s="39"/>
      <c r="F224" s="39"/>
      <c r="G224" s="34"/>
      <c r="H224" s="52"/>
      <c r="I224" s="52"/>
      <c r="J224" s="52"/>
      <c r="K224" s="35"/>
      <c r="L224" s="36"/>
      <c r="M224" s="20"/>
    </row>
    <row r="225" spans="1:13" ht="14.25">
      <c r="A225" s="30"/>
      <c r="B225" s="203" t="s">
        <v>33</v>
      </c>
      <c r="C225" s="14">
        <v>9868</v>
      </c>
      <c r="D225" s="245"/>
      <c r="E225" s="246"/>
      <c r="F225" s="246"/>
      <c r="G225" s="214"/>
      <c r="H225" s="213"/>
      <c r="I225" s="213"/>
      <c r="J225" s="213"/>
      <c r="K225" s="205" t="s">
        <v>33</v>
      </c>
      <c r="L225" s="205">
        <v>5815.49</v>
      </c>
      <c r="M225" s="20"/>
    </row>
    <row r="226" spans="1:13" ht="14.25">
      <c r="A226" s="30"/>
      <c r="B226" s="203" t="s">
        <v>6</v>
      </c>
      <c r="C226" s="14">
        <v>19367</v>
      </c>
      <c r="D226" s="14"/>
      <c r="E226" s="249"/>
      <c r="F226" s="249"/>
      <c r="G226" s="243"/>
      <c r="H226" s="15" t="s">
        <v>6</v>
      </c>
      <c r="I226" s="215">
        <v>5257</v>
      </c>
      <c r="J226" s="213"/>
      <c r="K226" s="203" t="s">
        <v>6</v>
      </c>
      <c r="L226" s="204">
        <v>5414.93</v>
      </c>
      <c r="M226" s="20"/>
    </row>
    <row r="227" spans="1:13" ht="14.25">
      <c r="A227" s="31"/>
      <c r="B227" s="203" t="s">
        <v>7</v>
      </c>
      <c r="C227" s="14">
        <v>5874</v>
      </c>
      <c r="D227" s="218"/>
      <c r="E227" s="218"/>
      <c r="F227" s="218"/>
      <c r="G227" s="218"/>
      <c r="H227" s="218"/>
      <c r="I227" s="218"/>
      <c r="J227" s="213"/>
      <c r="K227" s="203" t="s">
        <v>7</v>
      </c>
      <c r="L227" s="204">
        <v>2274.46</v>
      </c>
      <c r="M227" s="20"/>
    </row>
    <row r="228" spans="1:13" ht="14.25">
      <c r="A228" s="31"/>
      <c r="B228" s="218"/>
      <c r="C228" s="218"/>
      <c r="D228" s="245"/>
      <c r="E228" s="246"/>
      <c r="F228" s="246"/>
      <c r="G228" s="214"/>
      <c r="H228" s="216"/>
      <c r="I228" s="216"/>
      <c r="J228" s="213"/>
      <c r="K228" s="203" t="s">
        <v>11</v>
      </c>
      <c r="L228" s="204">
        <v>399</v>
      </c>
      <c r="M228" s="20"/>
    </row>
    <row r="229" spans="1:13" ht="14.25">
      <c r="A229" s="31"/>
      <c r="B229" s="218"/>
      <c r="C229" s="218"/>
      <c r="D229" s="245"/>
      <c r="E229" s="246"/>
      <c r="F229" s="246"/>
      <c r="G229" s="214"/>
      <c r="H229" s="216"/>
      <c r="I229" s="216"/>
      <c r="J229" s="213"/>
      <c r="K229" s="206" t="s">
        <v>20</v>
      </c>
      <c r="L229" s="206">
        <v>856.25</v>
      </c>
      <c r="M229" s="20"/>
    </row>
    <row r="230" spans="1:13" ht="14.25">
      <c r="A230" s="31"/>
      <c r="B230" s="218"/>
      <c r="C230" s="218"/>
      <c r="D230" s="245"/>
      <c r="E230" s="246"/>
      <c r="F230" s="246"/>
      <c r="G230" s="214"/>
      <c r="H230" s="216"/>
      <c r="I230" s="216"/>
      <c r="J230" s="213"/>
      <c r="K230" s="203" t="s">
        <v>71</v>
      </c>
      <c r="L230" s="204">
        <v>323.8</v>
      </c>
      <c r="M230" s="20"/>
    </row>
    <row r="231" spans="1:13" ht="14.25">
      <c r="A231" s="31"/>
      <c r="B231" s="128" t="s">
        <v>48</v>
      </c>
      <c r="C231" s="42">
        <v>5263</v>
      </c>
      <c r="D231" s="65"/>
      <c r="E231" s="47"/>
      <c r="F231" s="47"/>
      <c r="G231" s="66"/>
      <c r="H231" s="46" t="s">
        <v>48</v>
      </c>
      <c r="I231" s="43">
        <v>568</v>
      </c>
      <c r="J231" s="67"/>
      <c r="K231" s="127" t="s">
        <v>48</v>
      </c>
      <c r="L231" s="127">
        <v>520.22</v>
      </c>
      <c r="M231" s="20"/>
    </row>
    <row r="232" spans="1:13" ht="14.25">
      <c r="A232" s="31"/>
      <c r="B232" s="203" t="s">
        <v>97</v>
      </c>
      <c r="C232" s="64">
        <v>4043</v>
      </c>
      <c r="D232" s="245"/>
      <c r="E232" s="246"/>
      <c r="F232" s="246"/>
      <c r="G232" s="214"/>
      <c r="H232" s="216"/>
      <c r="I232" s="216"/>
      <c r="J232" s="213"/>
      <c r="K232" s="203" t="s">
        <v>97</v>
      </c>
      <c r="L232" s="204">
        <v>762</v>
      </c>
      <c r="M232" s="20"/>
    </row>
    <row r="233" spans="1:13" ht="14.25">
      <c r="A233" s="31"/>
      <c r="B233" s="203" t="s">
        <v>85</v>
      </c>
      <c r="C233" s="14">
        <v>1927</v>
      </c>
      <c r="D233" s="65"/>
      <c r="E233" s="47"/>
      <c r="F233" s="47"/>
      <c r="G233" s="66"/>
      <c r="H233" s="68"/>
      <c r="I233" s="68"/>
      <c r="J233" s="67"/>
      <c r="K233" s="46"/>
      <c r="L233" s="43"/>
      <c r="M233" s="20"/>
    </row>
    <row r="234" spans="1:13" ht="14.25">
      <c r="A234" s="155">
        <v>43357</v>
      </c>
      <c r="B234" s="203" t="s">
        <v>86</v>
      </c>
      <c r="C234" s="14">
        <v>1193</v>
      </c>
      <c r="D234" s="65"/>
      <c r="E234" s="47"/>
      <c r="F234" s="47"/>
      <c r="G234" s="66"/>
      <c r="H234" s="68"/>
      <c r="I234" s="68"/>
      <c r="J234" s="67"/>
      <c r="K234" s="46"/>
      <c r="L234" s="43"/>
      <c r="M234" s="20"/>
    </row>
    <row r="235" spans="1:13" ht="14.25">
      <c r="A235" s="31" t="s">
        <v>168</v>
      </c>
      <c r="B235" s="203" t="s">
        <v>87</v>
      </c>
      <c r="C235" s="14">
        <v>722</v>
      </c>
      <c r="D235" s="65"/>
      <c r="E235" s="47"/>
      <c r="F235" s="47"/>
      <c r="G235" s="66"/>
      <c r="H235" s="68"/>
      <c r="I235" s="68"/>
      <c r="J235" s="67"/>
      <c r="K235" s="46"/>
      <c r="L235" s="43"/>
      <c r="M235" s="20"/>
    </row>
    <row r="236" spans="1:13" ht="14.25">
      <c r="A236" s="31"/>
      <c r="B236" s="203" t="s">
        <v>39</v>
      </c>
      <c r="C236" s="14">
        <v>1352</v>
      </c>
      <c r="D236" s="65"/>
      <c r="E236" s="47"/>
      <c r="F236" s="47"/>
      <c r="G236" s="66"/>
      <c r="H236" s="68"/>
      <c r="I236" s="68"/>
      <c r="J236" s="67"/>
      <c r="K236" s="46"/>
      <c r="L236" s="43"/>
      <c r="M236" s="16"/>
    </row>
    <row r="237" spans="1:13" ht="14.25">
      <c r="A237" s="31"/>
      <c r="B237" s="203" t="s">
        <v>40</v>
      </c>
      <c r="C237" s="14">
        <v>1222</v>
      </c>
      <c r="D237" s="65"/>
      <c r="E237" s="47"/>
      <c r="F237" s="47"/>
      <c r="G237" s="66"/>
      <c r="H237" s="68"/>
      <c r="I237" s="68"/>
      <c r="J237" s="67"/>
      <c r="K237" s="46"/>
      <c r="L237" s="43"/>
      <c r="M237" s="9"/>
    </row>
    <row r="238" spans="1:12" ht="14.25">
      <c r="A238" s="31"/>
      <c r="B238" s="203" t="s">
        <v>41</v>
      </c>
      <c r="C238" s="14">
        <v>1571</v>
      </c>
      <c r="D238" s="65"/>
      <c r="E238" s="47"/>
      <c r="F238" s="47"/>
      <c r="G238" s="66"/>
      <c r="H238" s="68"/>
      <c r="I238" s="68"/>
      <c r="J238" s="67"/>
      <c r="K238" s="46"/>
      <c r="L238" s="43"/>
    </row>
    <row r="239" spans="1:13" ht="14.25">
      <c r="A239" s="31"/>
      <c r="B239" s="203" t="s">
        <v>98</v>
      </c>
      <c r="C239" s="64">
        <v>4477</v>
      </c>
      <c r="D239" s="65"/>
      <c r="E239" s="47"/>
      <c r="F239" s="47"/>
      <c r="G239" s="66"/>
      <c r="H239" s="68"/>
      <c r="I239" s="68"/>
      <c r="J239" s="67"/>
      <c r="K239" s="46"/>
      <c r="L239" s="43"/>
      <c r="M239" s="16"/>
    </row>
    <row r="240" spans="1:13" ht="14.25">
      <c r="A240" s="31"/>
      <c r="B240" s="241" t="s">
        <v>51</v>
      </c>
      <c r="C240" s="64">
        <v>3606</v>
      </c>
      <c r="D240" s="245"/>
      <c r="E240" s="246"/>
      <c r="F240" s="246"/>
      <c r="G240" s="214"/>
      <c r="H240" s="44" t="s">
        <v>114</v>
      </c>
      <c r="I240" s="45">
        <v>13</v>
      </c>
      <c r="J240" s="213"/>
      <c r="K240" s="241" t="s">
        <v>114</v>
      </c>
      <c r="L240" s="45">
        <v>164</v>
      </c>
      <c r="M240" s="16"/>
    </row>
    <row r="241" spans="1:13" ht="14.25">
      <c r="A241" s="31"/>
      <c r="B241" s="11"/>
      <c r="C241" s="42"/>
      <c r="D241" s="65"/>
      <c r="E241" s="47"/>
      <c r="F241" s="47"/>
      <c r="G241" s="66"/>
      <c r="H241" s="68"/>
      <c r="I241" s="68"/>
      <c r="J241" s="67"/>
      <c r="K241" s="81" t="s">
        <v>53</v>
      </c>
      <c r="L241" s="43">
        <v>192.23</v>
      </c>
      <c r="M241" s="16"/>
    </row>
    <row r="242" spans="1:13" ht="14.25">
      <c r="A242" s="31"/>
      <c r="B242" s="81" t="s">
        <v>47</v>
      </c>
      <c r="C242" s="42">
        <v>5045</v>
      </c>
      <c r="D242" s="65"/>
      <c r="E242" s="47"/>
      <c r="F242" s="47"/>
      <c r="G242" s="66"/>
      <c r="H242" s="68"/>
      <c r="I242" s="68"/>
      <c r="J242" s="67"/>
      <c r="K242" s="81" t="s">
        <v>47</v>
      </c>
      <c r="L242" s="43">
        <v>459.79</v>
      </c>
      <c r="M242" s="20"/>
    </row>
    <row r="243" spans="1:13" ht="14.25">
      <c r="A243" s="31"/>
      <c r="B243" s="51"/>
      <c r="C243" s="51"/>
      <c r="D243" s="65"/>
      <c r="E243" s="47"/>
      <c r="F243" s="47"/>
      <c r="G243" s="66"/>
      <c r="H243" s="51"/>
      <c r="I243" s="51"/>
      <c r="J243" s="67"/>
      <c r="K243" s="241" t="s">
        <v>129</v>
      </c>
      <c r="L243" s="45">
        <v>688.12</v>
      </c>
      <c r="M243" s="20"/>
    </row>
    <row r="244" spans="1:13" ht="14.25">
      <c r="A244" s="31"/>
      <c r="B244" s="51"/>
      <c r="C244" s="51"/>
      <c r="D244" s="65"/>
      <c r="E244" s="47"/>
      <c r="F244" s="47"/>
      <c r="G244" s="66"/>
      <c r="H244" s="68"/>
      <c r="I244" s="68"/>
      <c r="J244" s="67"/>
      <c r="K244" s="241" t="s">
        <v>100</v>
      </c>
      <c r="L244" s="45">
        <v>272</v>
      </c>
      <c r="M244" s="9"/>
    </row>
    <row r="245" spans="1:13" ht="14.25">
      <c r="A245" s="31"/>
      <c r="B245" s="51"/>
      <c r="C245" s="51"/>
      <c r="D245" s="65"/>
      <c r="E245" s="47"/>
      <c r="F245" s="47"/>
      <c r="G245" s="66"/>
      <c r="H245" s="68"/>
      <c r="I245" s="68"/>
      <c r="J245" s="67"/>
      <c r="K245" s="81" t="s">
        <v>130</v>
      </c>
      <c r="L245" s="43">
        <v>176.22</v>
      </c>
      <c r="M245" s="9"/>
    </row>
    <row r="246" spans="1:12" ht="14.25">
      <c r="A246" s="31"/>
      <c r="B246" s="51"/>
      <c r="C246" s="51"/>
      <c r="D246" s="65"/>
      <c r="E246" s="47"/>
      <c r="F246" s="47"/>
      <c r="G246" s="66"/>
      <c r="H246" s="216" t="s">
        <v>159</v>
      </c>
      <c r="I246" s="216">
        <v>57</v>
      </c>
      <c r="J246" s="67"/>
      <c r="K246" s="46"/>
      <c r="L246" s="43"/>
    </row>
    <row r="247" spans="1:17" ht="14.25">
      <c r="A247" s="31"/>
      <c r="B247" s="87" t="s">
        <v>52</v>
      </c>
      <c r="C247" s="76">
        <v>0</v>
      </c>
      <c r="D247" s="65"/>
      <c r="E247" s="47"/>
      <c r="F247" s="47"/>
      <c r="G247" s="66"/>
      <c r="H247" s="68"/>
      <c r="I247" s="68"/>
      <c r="J247" s="67"/>
      <c r="K247" s="46"/>
      <c r="L247" s="43"/>
      <c r="N247" s="9" t="s">
        <v>203</v>
      </c>
      <c r="O247" s="9"/>
      <c r="P247" s="9"/>
      <c r="Q247" s="9"/>
    </row>
    <row r="248" spans="1:17" ht="14.25">
      <c r="A248" s="31"/>
      <c r="B248" s="241" t="s">
        <v>53</v>
      </c>
      <c r="C248" s="64">
        <v>2187</v>
      </c>
      <c r="D248" s="65"/>
      <c r="E248" s="47"/>
      <c r="F248" s="47"/>
      <c r="G248" s="66"/>
      <c r="H248" s="68"/>
      <c r="I248" s="68"/>
      <c r="J248" s="67"/>
      <c r="K248" s="46"/>
      <c r="L248" s="43"/>
      <c r="N248" s="114" t="s">
        <v>196</v>
      </c>
      <c r="O248" s="114"/>
      <c r="P248" s="9"/>
      <c r="Q248" s="9"/>
    </row>
    <row r="249" spans="1:17" ht="14.25">
      <c r="A249" s="31"/>
      <c r="B249" s="81" t="s">
        <v>88</v>
      </c>
      <c r="C249" s="42">
        <v>4924</v>
      </c>
      <c r="D249" s="65"/>
      <c r="E249" s="47"/>
      <c r="F249" s="47"/>
      <c r="G249" s="66"/>
      <c r="H249" s="68"/>
      <c r="I249" s="68"/>
      <c r="J249" s="67"/>
      <c r="K249" s="46"/>
      <c r="L249" s="43"/>
      <c r="N249" s="9" t="s">
        <v>197</v>
      </c>
      <c r="O249" s="9" t="s">
        <v>198</v>
      </c>
      <c r="P249" s="9" t="s">
        <v>199</v>
      </c>
      <c r="Q249" s="9" t="s">
        <v>200</v>
      </c>
    </row>
    <row r="250" spans="1:17" ht="14.25">
      <c r="A250" s="31"/>
      <c r="B250" s="81" t="s">
        <v>89</v>
      </c>
      <c r="C250" s="42">
        <v>4945</v>
      </c>
      <c r="D250" s="65"/>
      <c r="E250" s="47"/>
      <c r="F250" s="47"/>
      <c r="G250" s="66"/>
      <c r="H250" s="68"/>
      <c r="I250" s="68"/>
      <c r="J250" s="67"/>
      <c r="K250" s="46"/>
      <c r="L250" s="43"/>
      <c r="N250" s="115">
        <f>SUM(C149+C177+C180+C181+C182+C183+C185+C194+C195+C202+C205+C206+C207+C208+C209+C210+C211+C212+C213+C214+C215+C216+C217+C218+C219+C220+C221+C225+C226+C227+C232+C233+C234+C235+C236+C237+C238+C239+C240+C248)</f>
        <v>178594.65</v>
      </c>
      <c r="O250" s="115">
        <f>SUM(F149+F218)</f>
        <v>11958.619999999999</v>
      </c>
      <c r="P250" s="115">
        <f>SUM(I149+I177+I180+I181+I182+I185+I194+I200+I202+I205+I218+I226+I240+I246)</f>
        <v>20678</v>
      </c>
      <c r="Q250" s="115">
        <f>SUM(L149+L177+L178+L180+L181+L182+L183+L184+L185+L200+L202+L203+L204+L205+L206+L207+L208+L209+L225+L226+L227+L228+L229+L230+L232+L240+L243+L244)</f>
        <v>60461.530000000006</v>
      </c>
    </row>
    <row r="251" spans="1:17" ht="14.25">
      <c r="A251" s="31"/>
      <c r="B251" s="15" t="s">
        <v>131</v>
      </c>
      <c r="C251" s="14">
        <f>SUM(C225:C250)</f>
        <v>77586</v>
      </c>
      <c r="D251" s="7"/>
      <c r="E251" s="15" t="s">
        <v>131</v>
      </c>
      <c r="F251" s="14">
        <f>SUM(F225:F250)</f>
        <v>0</v>
      </c>
      <c r="G251" s="10"/>
      <c r="H251" s="15" t="s">
        <v>131</v>
      </c>
      <c r="I251" s="14">
        <f>SUM(I225:I250)</f>
        <v>5895</v>
      </c>
      <c r="J251" s="10"/>
      <c r="K251" s="15" t="s">
        <v>131</v>
      </c>
      <c r="L251" s="14">
        <f>SUM(L225:L250)</f>
        <v>18318.510000000002</v>
      </c>
      <c r="N251" s="20" t="s">
        <v>202</v>
      </c>
      <c r="O251" s="20"/>
      <c r="P251" s="20"/>
      <c r="Q251" s="20"/>
    </row>
    <row r="252" spans="1:17" ht="14.25">
      <c r="A252" s="31"/>
      <c r="B252" s="41"/>
      <c r="C252" s="40"/>
      <c r="D252" s="38"/>
      <c r="E252" s="41"/>
      <c r="F252" s="40"/>
      <c r="G252" s="34"/>
      <c r="H252" s="41"/>
      <c r="I252" s="40"/>
      <c r="J252" s="34"/>
      <c r="K252" s="41"/>
      <c r="L252" s="40"/>
      <c r="N252" s="113">
        <f>SUM(C174+C176+C179+C186+C187+C188+C189+C190+C192+C193+C198+C199+C201+C222+C231+C242+C247+C249+C250)</f>
        <v>298077</v>
      </c>
      <c r="O252" s="113">
        <f>SUM(F196+F198)</f>
        <v>18765.64</v>
      </c>
      <c r="P252" s="113">
        <f>SUM(I174+I179+I188+I189+I198+I199+I201+I222+I231)</f>
        <v>35663</v>
      </c>
      <c r="Q252" s="113">
        <f>SUM(L174+L176+L179+L201+L231+L241+L242+L245)</f>
        <v>14373</v>
      </c>
    </row>
    <row r="253" spans="1:13" ht="14.25">
      <c r="A253" s="155"/>
      <c r="B253" s="203" t="s">
        <v>43</v>
      </c>
      <c r="C253" s="64">
        <v>13103</v>
      </c>
      <c r="D253" s="245"/>
      <c r="E253" s="246"/>
      <c r="F253" s="246"/>
      <c r="G253" s="214"/>
      <c r="H253" s="44" t="s">
        <v>43</v>
      </c>
      <c r="I253" s="45">
        <v>1606</v>
      </c>
      <c r="J253" s="243"/>
      <c r="K253" s="203" t="s">
        <v>43</v>
      </c>
      <c r="L253" s="204">
        <v>2741.29</v>
      </c>
      <c r="M253" s="9"/>
    </row>
    <row r="254" spans="1:13" ht="14.25">
      <c r="A254" s="31"/>
      <c r="B254" s="241" t="s">
        <v>34</v>
      </c>
      <c r="C254" s="14">
        <v>1414</v>
      </c>
      <c r="D254" s="242"/>
      <c r="E254" s="249"/>
      <c r="F254" s="249"/>
      <c r="G254" s="243"/>
      <c r="H254" s="15"/>
      <c r="I254" s="215"/>
      <c r="J254" s="243"/>
      <c r="K254" s="203" t="s">
        <v>34</v>
      </c>
      <c r="L254" s="204">
        <v>447.51</v>
      </c>
      <c r="M254" s="9"/>
    </row>
    <row r="255" spans="1:13" ht="14.25">
      <c r="A255" s="31"/>
      <c r="B255" s="203" t="s">
        <v>35</v>
      </c>
      <c r="C255" s="14">
        <v>3958</v>
      </c>
      <c r="D255" s="242"/>
      <c r="E255" s="249"/>
      <c r="F255" s="249"/>
      <c r="G255" s="243"/>
      <c r="H255" s="15"/>
      <c r="I255" s="215"/>
      <c r="J255" s="243"/>
      <c r="K255" s="205" t="s">
        <v>35</v>
      </c>
      <c r="L255" s="205">
        <v>2339.75</v>
      </c>
      <c r="M255" s="9"/>
    </row>
    <row r="256" spans="1:13" ht="14.25">
      <c r="A256" s="31"/>
      <c r="B256" s="203" t="s">
        <v>2</v>
      </c>
      <c r="C256" s="14">
        <v>6913</v>
      </c>
      <c r="D256" s="242"/>
      <c r="E256" s="249"/>
      <c r="F256" s="249"/>
      <c r="G256" s="243"/>
      <c r="H256" s="15"/>
      <c r="I256" s="215"/>
      <c r="J256" s="243"/>
      <c r="K256" s="203" t="s">
        <v>2</v>
      </c>
      <c r="L256" s="204">
        <v>3602.59</v>
      </c>
      <c r="M256" s="9"/>
    </row>
    <row r="257" spans="1:13" ht="14.25">
      <c r="A257" s="31"/>
      <c r="B257" s="203" t="s">
        <v>14</v>
      </c>
      <c r="C257" s="14">
        <v>2631</v>
      </c>
      <c r="D257" s="242"/>
      <c r="E257" s="249"/>
      <c r="F257" s="249"/>
      <c r="G257" s="243"/>
      <c r="H257" s="15"/>
      <c r="I257" s="215"/>
      <c r="J257" s="243"/>
      <c r="K257" s="203" t="s">
        <v>14</v>
      </c>
      <c r="L257" s="204">
        <v>173.41</v>
      </c>
      <c r="M257" s="9"/>
    </row>
    <row r="258" spans="1:13" ht="14.25">
      <c r="A258" s="31"/>
      <c r="B258" s="203" t="s">
        <v>27</v>
      </c>
      <c r="C258" s="14">
        <v>1322</v>
      </c>
      <c r="D258" s="242"/>
      <c r="E258" s="218"/>
      <c r="F258" s="218"/>
      <c r="G258" s="243"/>
      <c r="H258" s="15"/>
      <c r="I258" s="215"/>
      <c r="J258" s="243"/>
      <c r="K258" s="203" t="s">
        <v>27</v>
      </c>
      <c r="L258" s="204">
        <v>178.28</v>
      </c>
      <c r="M258" s="9"/>
    </row>
    <row r="259" spans="1:13" ht="14.25">
      <c r="A259" s="31"/>
      <c r="B259" s="203" t="s">
        <v>13</v>
      </c>
      <c r="C259" s="14">
        <v>3333</v>
      </c>
      <c r="D259" s="242"/>
      <c r="E259" s="218"/>
      <c r="F259" s="218"/>
      <c r="G259" s="243"/>
      <c r="H259" s="15"/>
      <c r="I259" s="215"/>
      <c r="J259" s="243"/>
      <c r="K259" s="203" t="s">
        <v>13</v>
      </c>
      <c r="L259" s="206">
        <v>1915.65</v>
      </c>
      <c r="M259" s="9"/>
    </row>
    <row r="260" spans="1:13" ht="14.25">
      <c r="A260" s="31"/>
      <c r="B260" s="203" t="s">
        <v>17</v>
      </c>
      <c r="C260" s="64">
        <v>4739</v>
      </c>
      <c r="D260" s="242"/>
      <c r="E260" s="247"/>
      <c r="F260" s="247"/>
      <c r="G260" s="243"/>
      <c r="H260" s="44" t="s">
        <v>17</v>
      </c>
      <c r="I260" s="45">
        <v>12</v>
      </c>
      <c r="J260" s="243"/>
      <c r="K260" s="203" t="s">
        <v>17</v>
      </c>
      <c r="L260" s="204">
        <v>965.3</v>
      </c>
      <c r="M260" s="9"/>
    </row>
    <row r="261" spans="1:13" ht="14.25">
      <c r="A261" s="155">
        <v>43360</v>
      </c>
      <c r="B261" s="241" t="s">
        <v>28</v>
      </c>
      <c r="C261" s="14">
        <v>2187</v>
      </c>
      <c r="D261" s="242"/>
      <c r="E261" s="249"/>
      <c r="F261" s="249"/>
      <c r="G261" s="243"/>
      <c r="H261" s="218"/>
      <c r="I261" s="218"/>
      <c r="J261" s="243"/>
      <c r="K261" s="241" t="s">
        <v>28</v>
      </c>
      <c r="L261" s="215">
        <v>759</v>
      </c>
      <c r="M261" s="9"/>
    </row>
    <row r="262" spans="1:13" ht="14.25">
      <c r="A262" s="31" t="s">
        <v>164</v>
      </c>
      <c r="B262" s="241" t="s">
        <v>31</v>
      </c>
      <c r="C262" s="14">
        <v>2085</v>
      </c>
      <c r="D262" s="242"/>
      <c r="E262" s="249"/>
      <c r="F262" s="249"/>
      <c r="G262" s="243"/>
      <c r="H262" s="44"/>
      <c r="I262" s="45"/>
      <c r="J262" s="243"/>
      <c r="K262" s="241" t="s">
        <v>31</v>
      </c>
      <c r="L262" s="45">
        <v>1472.47</v>
      </c>
      <c r="M262" s="20">
        <v>29</v>
      </c>
    </row>
    <row r="263" spans="1:13" ht="14.25">
      <c r="A263" s="31"/>
      <c r="B263" s="241" t="s">
        <v>32</v>
      </c>
      <c r="C263" s="14">
        <v>594</v>
      </c>
      <c r="D263" s="242"/>
      <c r="E263" s="249"/>
      <c r="F263" s="249"/>
      <c r="G263" s="243"/>
      <c r="H263" s="218"/>
      <c r="I263" s="218"/>
      <c r="J263" s="243"/>
      <c r="K263" s="241" t="s">
        <v>32</v>
      </c>
      <c r="L263" s="45">
        <v>171</v>
      </c>
      <c r="M263" s="20">
        <v>29</v>
      </c>
    </row>
    <row r="264" spans="1:13" ht="14.25">
      <c r="A264" s="31"/>
      <c r="B264" s="203" t="s">
        <v>44</v>
      </c>
      <c r="C264" s="64">
        <v>2184</v>
      </c>
      <c r="D264" s="218"/>
      <c r="E264" s="218"/>
      <c r="F264" s="218"/>
      <c r="G264" s="218"/>
      <c r="H264" s="44" t="s">
        <v>44</v>
      </c>
      <c r="I264" s="216">
        <v>16</v>
      </c>
      <c r="J264" s="243"/>
      <c r="K264" s="44"/>
      <c r="L264" s="45"/>
      <c r="M264" s="9"/>
    </row>
    <row r="265" spans="1:13" ht="14.25">
      <c r="A265" s="31"/>
      <c r="B265" s="203" t="s">
        <v>148</v>
      </c>
      <c r="C265" s="64">
        <v>566</v>
      </c>
      <c r="D265" s="242"/>
      <c r="E265" s="247"/>
      <c r="F265" s="247"/>
      <c r="G265" s="243"/>
      <c r="H265" s="218"/>
      <c r="I265" s="218"/>
      <c r="J265" s="243"/>
      <c r="K265" s="44"/>
      <c r="L265" s="45"/>
      <c r="M265" s="20"/>
    </row>
    <row r="266" spans="1:13" ht="14.25">
      <c r="A266" s="31"/>
      <c r="B266" s="203" t="s">
        <v>42</v>
      </c>
      <c r="C266" s="64">
        <v>5114</v>
      </c>
      <c r="D266" s="218"/>
      <c r="E266" s="211" t="s">
        <v>42</v>
      </c>
      <c r="F266" s="212">
        <v>2208</v>
      </c>
      <c r="G266" s="218"/>
      <c r="H266" s="44" t="s">
        <v>42</v>
      </c>
      <c r="I266" s="45">
        <v>1095</v>
      </c>
      <c r="J266" s="243"/>
      <c r="K266" s="44"/>
      <c r="L266" s="45"/>
      <c r="M266" s="16"/>
    </row>
    <row r="267" spans="1:13" ht="14.25">
      <c r="A267" s="31"/>
      <c r="B267" s="15"/>
      <c r="C267" s="14"/>
      <c r="D267" s="242"/>
      <c r="E267" s="44" t="s">
        <v>18</v>
      </c>
      <c r="F267" s="45">
        <v>8548</v>
      </c>
      <c r="G267" s="243"/>
      <c r="H267" s="44" t="s">
        <v>18</v>
      </c>
      <c r="I267" s="45">
        <v>6143</v>
      </c>
      <c r="J267" s="243"/>
      <c r="K267" s="44"/>
      <c r="L267" s="45"/>
      <c r="M267" s="9"/>
    </row>
    <row r="268" spans="1:13" ht="14.25">
      <c r="A268" s="31"/>
      <c r="B268" s="203" t="s">
        <v>15</v>
      </c>
      <c r="C268" s="64">
        <v>1133</v>
      </c>
      <c r="D268" s="242"/>
      <c r="E268" s="44"/>
      <c r="F268" s="45"/>
      <c r="G268" s="243"/>
      <c r="H268" s="218"/>
      <c r="I268" s="218"/>
      <c r="J268" s="243"/>
      <c r="K268" s="44"/>
      <c r="L268" s="45"/>
      <c r="M268" s="9"/>
    </row>
    <row r="269" spans="1:13" ht="14.25">
      <c r="A269" s="31"/>
      <c r="B269" s="203" t="s">
        <v>8</v>
      </c>
      <c r="C269" s="64">
        <v>943</v>
      </c>
      <c r="D269" s="242"/>
      <c r="E269" s="44"/>
      <c r="F269" s="45"/>
      <c r="G269" s="243"/>
      <c r="H269" s="15"/>
      <c r="I269" s="215"/>
      <c r="J269" s="243"/>
      <c r="K269" s="44"/>
      <c r="L269" s="45"/>
      <c r="M269" s="9"/>
    </row>
    <row r="270" spans="1:13" ht="14.25">
      <c r="A270" s="31"/>
      <c r="B270" s="203" t="s">
        <v>10</v>
      </c>
      <c r="C270" s="64">
        <v>1404</v>
      </c>
      <c r="D270" s="242"/>
      <c r="E270" s="44"/>
      <c r="F270" s="45"/>
      <c r="G270" s="243"/>
      <c r="H270" s="15"/>
      <c r="I270" s="215"/>
      <c r="J270" s="243"/>
      <c r="K270" s="44"/>
      <c r="L270" s="45"/>
      <c r="M270" s="20"/>
    </row>
    <row r="271" spans="1:13" ht="14.25">
      <c r="A271" s="31"/>
      <c r="B271" s="44"/>
      <c r="C271" s="64"/>
      <c r="D271" s="242"/>
      <c r="E271" s="44"/>
      <c r="F271" s="45"/>
      <c r="G271" s="243"/>
      <c r="H271" s="44" t="s">
        <v>57</v>
      </c>
      <c r="I271" s="45">
        <v>1</v>
      </c>
      <c r="J271" s="243"/>
      <c r="K271" s="44"/>
      <c r="L271" s="45"/>
      <c r="M271" s="20">
        <v>29</v>
      </c>
    </row>
    <row r="272" spans="1:13" ht="14.25">
      <c r="A272" s="31"/>
      <c r="B272" s="44"/>
      <c r="C272" s="64"/>
      <c r="D272" s="242"/>
      <c r="E272" s="44"/>
      <c r="F272" s="45"/>
      <c r="G272" s="243"/>
      <c r="H272" s="44" t="s">
        <v>121</v>
      </c>
      <c r="I272" s="45">
        <v>58</v>
      </c>
      <c r="J272" s="243"/>
      <c r="K272" s="44"/>
      <c r="L272" s="45"/>
      <c r="M272" s="20">
        <v>29</v>
      </c>
    </row>
    <row r="273" spans="1:13" ht="14.25">
      <c r="A273" s="31"/>
      <c r="B273" s="15" t="s">
        <v>131</v>
      </c>
      <c r="C273" s="14">
        <f>SUM(C253:C272)</f>
        <v>53623</v>
      </c>
      <c r="D273" s="7"/>
      <c r="E273" s="15" t="s">
        <v>131</v>
      </c>
      <c r="F273" s="14">
        <f>SUM(F253:F270)</f>
        <v>10756</v>
      </c>
      <c r="G273" s="10"/>
      <c r="H273" s="15" t="s">
        <v>131</v>
      </c>
      <c r="I273" s="14">
        <f>SUM(I253:I272)</f>
        <v>8931</v>
      </c>
      <c r="J273" s="10"/>
      <c r="K273" s="15" t="s">
        <v>131</v>
      </c>
      <c r="L273" s="14">
        <f>SUM(L253:L272)</f>
        <v>14766.249999999998</v>
      </c>
      <c r="M273" s="20">
        <v>29</v>
      </c>
    </row>
    <row r="274" spans="1:13" ht="14.25">
      <c r="A274" s="31"/>
      <c r="B274" s="37"/>
      <c r="C274" s="37"/>
      <c r="D274" s="38"/>
      <c r="E274" s="39"/>
      <c r="F274" s="39"/>
      <c r="G274" s="34"/>
      <c r="H274" s="52"/>
      <c r="I274" s="52"/>
      <c r="J274" s="54"/>
      <c r="K274" s="35"/>
      <c r="L274" s="36"/>
      <c r="M274" s="9"/>
    </row>
    <row r="275" spans="1:13" ht="14.25">
      <c r="A275" s="31"/>
      <c r="B275" s="46"/>
      <c r="C275" s="42"/>
      <c r="D275" s="65"/>
      <c r="E275" s="46"/>
      <c r="F275" s="43"/>
      <c r="G275" s="65"/>
      <c r="H275" s="46"/>
      <c r="I275" s="43"/>
      <c r="J275" s="65"/>
      <c r="K275" s="128" t="s">
        <v>108</v>
      </c>
      <c r="L275" s="129">
        <v>1087.47</v>
      </c>
      <c r="M275" s="9"/>
    </row>
    <row r="276" spans="1:13" ht="14.25">
      <c r="A276" s="31"/>
      <c r="B276" s="128" t="s">
        <v>95</v>
      </c>
      <c r="C276" s="42">
        <v>18395</v>
      </c>
      <c r="D276" s="65"/>
      <c r="E276" s="47"/>
      <c r="F276" s="47"/>
      <c r="G276" s="66"/>
      <c r="H276" s="46" t="s">
        <v>117</v>
      </c>
      <c r="I276" s="43">
        <v>4697</v>
      </c>
      <c r="J276" s="65"/>
      <c r="K276" s="128" t="s">
        <v>95</v>
      </c>
      <c r="L276" s="129">
        <v>2560</v>
      </c>
      <c r="M276" s="9"/>
    </row>
    <row r="277" spans="1:13" ht="14.25">
      <c r="A277" s="31"/>
      <c r="B277" s="69"/>
      <c r="C277" s="69"/>
      <c r="D277" s="70"/>
      <c r="E277" s="66"/>
      <c r="F277" s="66"/>
      <c r="G277" s="70"/>
      <c r="H277" s="68"/>
      <c r="I277" s="68"/>
      <c r="J277" s="65"/>
      <c r="K277" s="128" t="s">
        <v>101</v>
      </c>
      <c r="L277" s="129">
        <v>3611.57</v>
      </c>
      <c r="M277" s="9"/>
    </row>
    <row r="278" spans="1:13" ht="14.25">
      <c r="A278" s="31"/>
      <c r="B278" s="128" t="s">
        <v>96</v>
      </c>
      <c r="C278" s="42">
        <v>25626</v>
      </c>
      <c r="D278" s="51"/>
      <c r="E278" s="51"/>
      <c r="F278" s="51"/>
      <c r="G278" s="51"/>
      <c r="H278" s="46" t="s">
        <v>118</v>
      </c>
      <c r="I278" s="43">
        <v>2867</v>
      </c>
      <c r="J278" s="65"/>
      <c r="K278" s="46"/>
      <c r="L278" s="43"/>
      <c r="M278" s="9"/>
    </row>
    <row r="279" spans="1:13" ht="14.25">
      <c r="A279" s="31"/>
      <c r="B279" s="128" t="s">
        <v>101</v>
      </c>
      <c r="C279" s="42">
        <v>31862</v>
      </c>
      <c r="D279" s="65"/>
      <c r="E279" s="47"/>
      <c r="F279" s="47"/>
      <c r="G279" s="66"/>
      <c r="H279" s="46" t="s">
        <v>101</v>
      </c>
      <c r="I279" s="43">
        <v>2066</v>
      </c>
      <c r="J279" s="65"/>
      <c r="K279" s="46"/>
      <c r="L279" s="43"/>
      <c r="M279" s="9"/>
    </row>
    <row r="280" spans="1:13" ht="22.5">
      <c r="A280" s="31"/>
      <c r="B280" s="128" t="s">
        <v>155</v>
      </c>
      <c r="C280" s="42">
        <v>1700</v>
      </c>
      <c r="D280" s="65"/>
      <c r="E280" s="47"/>
      <c r="F280" s="47"/>
      <c r="G280" s="66"/>
      <c r="H280" s="46"/>
      <c r="I280" s="43"/>
      <c r="J280" s="65"/>
      <c r="K280" s="46"/>
      <c r="L280" s="43"/>
      <c r="M280" s="9"/>
    </row>
    <row r="281" spans="1:13" ht="14.25">
      <c r="A281" s="31"/>
      <c r="B281" s="128" t="s">
        <v>102</v>
      </c>
      <c r="C281" s="42">
        <v>1147</v>
      </c>
      <c r="D281" s="65"/>
      <c r="E281" s="47"/>
      <c r="F281" s="47"/>
      <c r="G281" s="66"/>
      <c r="H281" s="68"/>
      <c r="I281" s="68"/>
      <c r="J281" s="65"/>
      <c r="K281" s="46"/>
      <c r="L281" s="43"/>
      <c r="M281" s="9"/>
    </row>
    <row r="282" spans="1:13" ht="14.25">
      <c r="A282" s="31"/>
      <c r="B282" s="128" t="s">
        <v>91</v>
      </c>
      <c r="C282" s="42">
        <v>7525</v>
      </c>
      <c r="D282" s="65"/>
      <c r="E282" s="47"/>
      <c r="F282" s="47"/>
      <c r="G282" s="66"/>
      <c r="H282" s="68"/>
      <c r="I282" s="68"/>
      <c r="J282" s="65"/>
      <c r="K282" s="46"/>
      <c r="L282" s="43"/>
      <c r="M282" s="9"/>
    </row>
    <row r="283" spans="1:13" ht="14.25">
      <c r="A283" s="155">
        <v>43361</v>
      </c>
      <c r="B283" s="128" t="s">
        <v>156</v>
      </c>
      <c r="C283" s="42">
        <v>649</v>
      </c>
      <c r="D283" s="65"/>
      <c r="E283" s="47"/>
      <c r="F283" s="47"/>
      <c r="G283" s="66"/>
      <c r="H283" s="68"/>
      <c r="I283" s="68"/>
      <c r="J283" s="65"/>
      <c r="K283" s="46"/>
      <c r="L283" s="43"/>
      <c r="M283" s="9"/>
    </row>
    <row r="284" spans="1:13" ht="14.25">
      <c r="A284" s="31" t="s">
        <v>165</v>
      </c>
      <c r="B284" s="128" t="s">
        <v>157</v>
      </c>
      <c r="C284" s="42">
        <v>4229</v>
      </c>
      <c r="D284" s="65"/>
      <c r="E284" s="47"/>
      <c r="F284" s="47"/>
      <c r="G284" s="66"/>
      <c r="H284" s="68"/>
      <c r="I284" s="68"/>
      <c r="J284" s="65"/>
      <c r="K284" s="46"/>
      <c r="L284" s="43"/>
      <c r="M284" s="9"/>
    </row>
    <row r="285" spans="1:13" ht="14.25">
      <c r="A285" s="31"/>
      <c r="B285" s="128" t="s">
        <v>90</v>
      </c>
      <c r="C285" s="42">
        <v>3335</v>
      </c>
      <c r="D285" s="65"/>
      <c r="E285" s="47"/>
      <c r="F285" s="47"/>
      <c r="G285" s="66"/>
      <c r="H285" s="46" t="s">
        <v>90</v>
      </c>
      <c r="I285" s="43">
        <v>157</v>
      </c>
      <c r="J285" s="65"/>
      <c r="K285" s="46"/>
      <c r="L285" s="43"/>
      <c r="M285" s="9"/>
    </row>
    <row r="286" spans="1:13" ht="14.25">
      <c r="A286" s="31"/>
      <c r="B286" s="128" t="s">
        <v>104</v>
      </c>
      <c r="C286" s="42">
        <v>2112</v>
      </c>
      <c r="D286" s="222"/>
      <c r="E286" s="222"/>
      <c r="F286" s="222"/>
      <c r="G286" s="222"/>
      <c r="H286" s="222"/>
      <c r="I286" s="222"/>
      <c r="J286" s="65"/>
      <c r="K286" s="46"/>
      <c r="L286" s="43"/>
      <c r="M286" s="9"/>
    </row>
    <row r="287" spans="1:13" ht="14.25">
      <c r="A287" s="31"/>
      <c r="B287" s="128" t="s">
        <v>105</v>
      </c>
      <c r="C287" s="42">
        <v>1226</v>
      </c>
      <c r="D287" s="68"/>
      <c r="E287" s="68"/>
      <c r="F287" s="68"/>
      <c r="G287" s="68"/>
      <c r="H287" s="46"/>
      <c r="I287" s="43"/>
      <c r="J287" s="65"/>
      <c r="K287" s="46"/>
      <c r="L287" s="43"/>
      <c r="M287" s="9"/>
    </row>
    <row r="288" spans="1:13" ht="14.25">
      <c r="A288" s="31"/>
      <c r="B288" s="128" t="s">
        <v>125</v>
      </c>
      <c r="C288" s="42">
        <v>2296</v>
      </c>
      <c r="D288" s="68"/>
      <c r="E288" s="68"/>
      <c r="F288" s="68"/>
      <c r="G288" s="68"/>
      <c r="H288" s="46"/>
      <c r="I288" s="43"/>
      <c r="J288" s="65"/>
      <c r="K288" s="46"/>
      <c r="L288" s="43"/>
      <c r="M288" s="9"/>
    </row>
    <row r="289" spans="1:13" ht="14.25">
      <c r="A289" s="31"/>
      <c r="B289" s="128" t="s">
        <v>103</v>
      </c>
      <c r="C289" s="42">
        <v>2784</v>
      </c>
      <c r="D289" s="68"/>
      <c r="E289" s="68"/>
      <c r="F289" s="68"/>
      <c r="G289" s="68"/>
      <c r="H289" s="46"/>
      <c r="I289" s="43"/>
      <c r="J289" s="65"/>
      <c r="K289" s="46"/>
      <c r="L289" s="43"/>
      <c r="M289" s="9"/>
    </row>
    <row r="290" spans="1:13" ht="14.25">
      <c r="A290" s="31"/>
      <c r="B290" s="128" t="s">
        <v>106</v>
      </c>
      <c r="C290" s="42">
        <v>2800</v>
      </c>
      <c r="D290" s="65"/>
      <c r="E290" s="47"/>
      <c r="F290" s="47"/>
      <c r="G290" s="66"/>
      <c r="H290" s="67"/>
      <c r="I290" s="67"/>
      <c r="J290" s="65"/>
      <c r="K290" s="46"/>
      <c r="L290" s="43"/>
      <c r="M290" s="9"/>
    </row>
    <row r="291" spans="1:13" ht="14.25">
      <c r="A291" s="31"/>
      <c r="B291" s="128" t="s">
        <v>107</v>
      </c>
      <c r="C291" s="42">
        <v>1887</v>
      </c>
      <c r="D291" s="65"/>
      <c r="E291" s="47"/>
      <c r="F291" s="47"/>
      <c r="G291" s="66"/>
      <c r="H291" s="46" t="s">
        <v>107</v>
      </c>
      <c r="I291" s="43">
        <v>571</v>
      </c>
      <c r="J291" s="65"/>
      <c r="K291" s="46"/>
      <c r="L291" s="43"/>
      <c r="M291" s="9"/>
    </row>
    <row r="292" spans="1:13" ht="14.25">
      <c r="A292" s="31"/>
      <c r="B292" s="128" t="s">
        <v>108</v>
      </c>
      <c r="C292" s="42">
        <v>3785</v>
      </c>
      <c r="D292" s="65"/>
      <c r="E292" s="47"/>
      <c r="F292" s="47"/>
      <c r="G292" s="66"/>
      <c r="H292" s="68"/>
      <c r="I292" s="68"/>
      <c r="J292" s="65"/>
      <c r="K292" s="46"/>
      <c r="L292" s="43"/>
      <c r="M292" s="9"/>
    </row>
    <row r="293" spans="1:13" ht="14.25">
      <c r="A293" s="31"/>
      <c r="B293" s="229" t="s">
        <v>92</v>
      </c>
      <c r="C293" s="77">
        <v>0</v>
      </c>
      <c r="D293" s="230"/>
      <c r="E293" s="239"/>
      <c r="F293" s="239"/>
      <c r="G293" s="228"/>
      <c r="H293" s="75" t="s">
        <v>92</v>
      </c>
      <c r="I293" s="80">
        <v>0</v>
      </c>
      <c r="J293" s="65"/>
      <c r="K293" s="46"/>
      <c r="L293" s="43"/>
      <c r="M293" s="9"/>
    </row>
    <row r="294" spans="1:13" ht="14.25">
      <c r="A294" s="31"/>
      <c r="B294" s="262" t="s">
        <v>93</v>
      </c>
      <c r="C294" s="261">
        <v>10264</v>
      </c>
      <c r="D294" s="65"/>
      <c r="E294" s="47"/>
      <c r="F294" s="47"/>
      <c r="G294" s="66"/>
      <c r="H294" s="68"/>
      <c r="I294" s="68"/>
      <c r="J294" s="65"/>
      <c r="K294" s="46"/>
      <c r="L294" s="43"/>
      <c r="M294" s="9"/>
    </row>
    <row r="295" spans="1:13" ht="14.25">
      <c r="A295" s="31"/>
      <c r="B295" s="128" t="s">
        <v>158</v>
      </c>
      <c r="C295" s="42">
        <v>16881</v>
      </c>
      <c r="D295" s="65"/>
      <c r="E295" s="47"/>
      <c r="F295" s="47"/>
      <c r="G295" s="66"/>
      <c r="H295" s="68"/>
      <c r="I295" s="68"/>
      <c r="J295" s="65"/>
      <c r="K295" s="46"/>
      <c r="L295" s="43"/>
      <c r="M295" s="9"/>
    </row>
    <row r="296" spans="1:13" ht="14.25">
      <c r="A296" s="31"/>
      <c r="B296" s="128" t="s">
        <v>94</v>
      </c>
      <c r="C296" s="42">
        <v>4973</v>
      </c>
      <c r="D296" s="65"/>
      <c r="E296" s="47"/>
      <c r="F296" s="47"/>
      <c r="G296" s="66"/>
      <c r="H296" s="46" t="s">
        <v>94</v>
      </c>
      <c r="I296" s="43">
        <v>1415</v>
      </c>
      <c r="J296" s="65"/>
      <c r="K296" s="46"/>
      <c r="L296" s="43"/>
      <c r="M296" s="9"/>
    </row>
    <row r="297" spans="1:13" ht="14.25">
      <c r="A297" s="31"/>
      <c r="B297" s="46"/>
      <c r="C297" s="42"/>
      <c r="D297" s="65"/>
      <c r="E297" s="47"/>
      <c r="F297" s="47"/>
      <c r="G297" s="66"/>
      <c r="H297" s="46" t="s">
        <v>119</v>
      </c>
      <c r="I297" s="43">
        <v>19</v>
      </c>
      <c r="J297" s="65"/>
      <c r="K297" s="46"/>
      <c r="L297" s="43"/>
      <c r="M297" s="9"/>
    </row>
    <row r="298" spans="1:13" ht="14.25">
      <c r="A298" s="31"/>
      <c r="B298" s="15" t="s">
        <v>131</v>
      </c>
      <c r="C298" s="14">
        <f>SUM(C276:C297)</f>
        <v>143476</v>
      </c>
      <c r="D298" s="7"/>
      <c r="E298" s="15" t="s">
        <v>131</v>
      </c>
      <c r="F298" s="14">
        <f>SUM(F276:F297)</f>
        <v>0</v>
      </c>
      <c r="G298" s="10"/>
      <c r="H298" s="15" t="s">
        <v>131</v>
      </c>
      <c r="I298" s="14">
        <f>SUM(I276:I297)</f>
        <v>11792</v>
      </c>
      <c r="J298" s="10"/>
      <c r="K298" s="15" t="s">
        <v>131</v>
      </c>
      <c r="L298" s="14">
        <f>SUM(L275:L297)</f>
        <v>7259.040000000001</v>
      </c>
      <c r="M298" s="9"/>
    </row>
    <row r="299" spans="1:13" ht="14.25">
      <c r="A299" s="31"/>
      <c r="B299" s="225"/>
      <c r="C299" s="37"/>
      <c r="D299" s="38"/>
      <c r="E299" s="39"/>
      <c r="F299" s="39"/>
      <c r="G299" s="34"/>
      <c r="H299" s="52"/>
      <c r="I299" s="52"/>
      <c r="J299" s="54"/>
      <c r="K299" s="35"/>
      <c r="L299" s="36"/>
      <c r="M299" s="9"/>
    </row>
    <row r="300" spans="1:13" ht="14.25">
      <c r="A300" s="226"/>
      <c r="B300" s="223" t="s">
        <v>142</v>
      </c>
      <c r="C300" s="69">
        <v>3004</v>
      </c>
      <c r="D300" s="65"/>
      <c r="E300" s="47"/>
      <c r="F300" s="47"/>
      <c r="G300" s="66"/>
      <c r="H300" s="46"/>
      <c r="I300" s="43"/>
      <c r="J300" s="10"/>
      <c r="K300" s="128" t="s">
        <v>1</v>
      </c>
      <c r="L300" s="129">
        <v>401.6</v>
      </c>
      <c r="M300" s="9"/>
    </row>
    <row r="301" spans="1:13" ht="14.25">
      <c r="A301" s="226"/>
      <c r="B301" s="203" t="s">
        <v>22</v>
      </c>
      <c r="C301" s="64">
        <v>6608</v>
      </c>
      <c r="D301" s="245"/>
      <c r="E301" s="246"/>
      <c r="F301" s="246"/>
      <c r="G301" s="214"/>
      <c r="H301" s="44" t="s">
        <v>22</v>
      </c>
      <c r="I301" s="45">
        <v>1344</v>
      </c>
      <c r="J301" s="243"/>
      <c r="K301" s="203" t="s">
        <v>22</v>
      </c>
      <c r="L301" s="206">
        <v>2055.5</v>
      </c>
      <c r="M301" s="9"/>
    </row>
    <row r="302" spans="1:13" ht="14.25">
      <c r="A302" s="226"/>
      <c r="B302" s="15"/>
      <c r="C302" s="14"/>
      <c r="D302" s="7"/>
      <c r="E302" s="51"/>
      <c r="F302" s="51"/>
      <c r="G302" s="10"/>
      <c r="H302" s="15"/>
      <c r="I302" s="14"/>
      <c r="J302" s="10"/>
      <c r="K302" s="203" t="s">
        <v>77</v>
      </c>
      <c r="L302" s="206">
        <v>4366.21</v>
      </c>
      <c r="M302" s="9"/>
    </row>
    <row r="303" spans="1:13" ht="22.5">
      <c r="A303" s="226"/>
      <c r="B303" s="128" t="s">
        <v>192</v>
      </c>
      <c r="C303" s="42">
        <v>13983</v>
      </c>
      <c r="D303" s="51"/>
      <c r="E303" s="51"/>
      <c r="F303" s="51"/>
      <c r="G303" s="51"/>
      <c r="H303" s="46" t="s">
        <v>120</v>
      </c>
      <c r="I303" s="43">
        <v>2117</v>
      </c>
      <c r="J303" s="10"/>
      <c r="K303" s="128" t="s">
        <v>120</v>
      </c>
      <c r="L303" s="130">
        <v>4185.75</v>
      </c>
      <c r="M303" s="9"/>
    </row>
    <row r="304" spans="1:13" ht="14.25">
      <c r="A304" s="226"/>
      <c r="B304" s="203" t="s">
        <v>54</v>
      </c>
      <c r="C304" s="14">
        <v>6964</v>
      </c>
      <c r="D304" s="242"/>
      <c r="E304" s="44"/>
      <c r="F304" s="45"/>
      <c r="G304" s="243"/>
      <c r="H304" s="44" t="s">
        <v>54</v>
      </c>
      <c r="I304" s="45">
        <v>673</v>
      </c>
      <c r="J304" s="243"/>
      <c r="K304" s="205" t="s">
        <v>54</v>
      </c>
      <c r="L304" s="205">
        <v>5094.84</v>
      </c>
      <c r="M304" s="20"/>
    </row>
    <row r="305" spans="1:13" ht="14.25">
      <c r="A305" s="226"/>
      <c r="B305" s="203" t="s">
        <v>79</v>
      </c>
      <c r="C305" s="64">
        <v>3101</v>
      </c>
      <c r="D305" s="218"/>
      <c r="E305" s="218"/>
      <c r="F305" s="218"/>
      <c r="G305" s="218"/>
      <c r="H305" s="44" t="s">
        <v>79</v>
      </c>
      <c r="I305" s="45">
        <v>47</v>
      </c>
      <c r="J305" s="243"/>
      <c r="K305" s="203" t="s">
        <v>79</v>
      </c>
      <c r="L305" s="204">
        <v>706</v>
      </c>
      <c r="M305" s="16"/>
    </row>
    <row r="306" spans="1:13" ht="45">
      <c r="A306" s="155">
        <v>43362</v>
      </c>
      <c r="B306" s="203" t="s">
        <v>145</v>
      </c>
      <c r="C306" s="14">
        <v>3276</v>
      </c>
      <c r="D306" s="242"/>
      <c r="E306" s="44"/>
      <c r="F306" s="45"/>
      <c r="G306" s="243"/>
      <c r="H306" s="44" t="s">
        <v>46</v>
      </c>
      <c r="I306" s="45">
        <v>10</v>
      </c>
      <c r="J306" s="243"/>
      <c r="K306" s="203" t="s">
        <v>46</v>
      </c>
      <c r="L306" s="204">
        <v>626.46</v>
      </c>
      <c r="M306" s="9"/>
    </row>
    <row r="307" spans="1:13" ht="14.25">
      <c r="A307" s="31" t="s">
        <v>166</v>
      </c>
      <c r="B307" s="203" t="s">
        <v>50</v>
      </c>
      <c r="C307" s="14">
        <v>3968</v>
      </c>
      <c r="D307" s="242"/>
      <c r="E307" s="44"/>
      <c r="F307" s="45"/>
      <c r="G307" s="243"/>
      <c r="H307" s="216"/>
      <c r="I307" s="216"/>
      <c r="J307" s="243"/>
      <c r="K307" s="203" t="s">
        <v>50</v>
      </c>
      <c r="L307" s="204">
        <v>1708.2</v>
      </c>
      <c r="M307" s="9"/>
    </row>
    <row r="308" spans="1:13" ht="14.25">
      <c r="A308" s="278"/>
      <c r="B308" s="15"/>
      <c r="C308" s="14"/>
      <c r="D308" s="242"/>
      <c r="E308" s="15"/>
      <c r="F308" s="14"/>
      <c r="G308" s="243"/>
      <c r="H308" s="15"/>
      <c r="I308" s="14"/>
      <c r="J308" s="243"/>
      <c r="K308" s="203" t="s">
        <v>123</v>
      </c>
      <c r="L308" s="204">
        <v>535.82</v>
      </c>
      <c r="M308" s="9"/>
    </row>
    <row r="309" spans="1:13" ht="33.75">
      <c r="A309" s="278"/>
      <c r="B309" s="203" t="s">
        <v>146</v>
      </c>
      <c r="C309" s="14">
        <v>4895.65</v>
      </c>
      <c r="D309" s="242"/>
      <c r="E309" s="44"/>
      <c r="F309" s="45"/>
      <c r="G309" s="243"/>
      <c r="H309" s="44" t="s">
        <v>12</v>
      </c>
      <c r="I309" s="45">
        <v>72</v>
      </c>
      <c r="J309" s="243"/>
      <c r="K309" s="203" t="s">
        <v>12</v>
      </c>
      <c r="L309" s="204">
        <v>1215.42</v>
      </c>
      <c r="M309" s="9"/>
    </row>
    <row r="310" spans="1:13" ht="14.25">
      <c r="A310" s="278"/>
      <c r="B310" s="128" t="s">
        <v>78</v>
      </c>
      <c r="C310" s="42">
        <v>1335</v>
      </c>
      <c r="D310" s="7"/>
      <c r="E310" s="44"/>
      <c r="F310" s="45"/>
      <c r="G310" s="10"/>
      <c r="H310" s="46"/>
      <c r="I310" s="43"/>
      <c r="J310" s="10"/>
      <c r="K310" s="46"/>
      <c r="L310" s="43"/>
      <c r="M310" s="9"/>
    </row>
    <row r="311" spans="1:13" ht="14.25">
      <c r="A311" s="278"/>
      <c r="B311" s="128" t="s">
        <v>23</v>
      </c>
      <c r="C311" s="42">
        <v>3338</v>
      </c>
      <c r="D311" s="68"/>
      <c r="E311" s="68"/>
      <c r="F311" s="68"/>
      <c r="G311" s="68"/>
      <c r="H311" s="46"/>
      <c r="I311" s="43"/>
      <c r="J311" s="10"/>
      <c r="K311" s="46"/>
      <c r="L311" s="43"/>
      <c r="M311" s="9"/>
    </row>
    <row r="312" spans="1:13" ht="14.25">
      <c r="A312" s="278"/>
      <c r="B312" s="128" t="s">
        <v>5</v>
      </c>
      <c r="C312" s="42">
        <v>529</v>
      </c>
      <c r="D312" s="51"/>
      <c r="E312" s="51"/>
      <c r="F312" s="51"/>
      <c r="G312" s="51"/>
      <c r="H312" s="46" t="s">
        <v>116</v>
      </c>
      <c r="I312" s="43">
        <v>276</v>
      </c>
      <c r="J312" s="10"/>
      <c r="K312" s="46"/>
      <c r="L312" s="43"/>
      <c r="M312" s="9"/>
    </row>
    <row r="313" spans="1:13" ht="14.25">
      <c r="A313" s="278"/>
      <c r="B313" s="128" t="s">
        <v>9</v>
      </c>
      <c r="C313" s="42">
        <v>954</v>
      </c>
      <c r="D313" s="51"/>
      <c r="E313" s="51"/>
      <c r="F313" s="51"/>
      <c r="G313" s="51"/>
      <c r="H313" s="46" t="s">
        <v>9</v>
      </c>
      <c r="I313" s="43">
        <v>206</v>
      </c>
      <c r="J313" s="10"/>
      <c r="K313" s="46"/>
      <c r="L313" s="43"/>
      <c r="M313" s="20"/>
    </row>
    <row r="314" spans="1:13" ht="22.5">
      <c r="A314" s="279"/>
      <c r="B314" s="128" t="s">
        <v>143</v>
      </c>
      <c r="C314" s="42">
        <v>2475</v>
      </c>
      <c r="D314" s="68"/>
      <c r="E314" s="51"/>
      <c r="F314" s="51"/>
      <c r="G314" s="68"/>
      <c r="H314" s="46"/>
      <c r="I314" s="43"/>
      <c r="J314" s="10"/>
      <c r="K314" s="46"/>
      <c r="L314" s="43"/>
      <c r="M314" s="20"/>
    </row>
    <row r="315" spans="1:13" ht="14.25">
      <c r="A315" s="279"/>
      <c r="B315" s="51"/>
      <c r="C315" s="51"/>
      <c r="D315" s="7"/>
      <c r="E315" s="46" t="s">
        <v>112</v>
      </c>
      <c r="F315" s="43">
        <v>231</v>
      </c>
      <c r="G315" s="10"/>
      <c r="H315" s="46"/>
      <c r="I315" s="43"/>
      <c r="J315" s="10"/>
      <c r="K315" s="46"/>
      <c r="L315" s="43"/>
      <c r="M315" s="20"/>
    </row>
    <row r="316" spans="1:12" ht="14.25">
      <c r="A316" s="279"/>
      <c r="B316" s="128" t="s">
        <v>3</v>
      </c>
      <c r="C316" s="42">
        <v>2001</v>
      </c>
      <c r="D316" s="7"/>
      <c r="E316" s="46" t="s">
        <v>3</v>
      </c>
      <c r="F316" s="43">
        <v>771.64</v>
      </c>
      <c r="G316" s="10"/>
      <c r="H316" s="15"/>
      <c r="I316" s="14"/>
      <c r="J316" s="10"/>
      <c r="K316" s="46"/>
      <c r="L316" s="43"/>
    </row>
    <row r="317" spans="1:13" ht="22.5">
      <c r="A317" s="279"/>
      <c r="B317" s="128" t="s">
        <v>4</v>
      </c>
      <c r="C317" s="42">
        <v>1174</v>
      </c>
      <c r="D317" s="7"/>
      <c r="E317" s="46" t="s">
        <v>111</v>
      </c>
      <c r="F317" s="43">
        <v>1399</v>
      </c>
      <c r="G317" s="10"/>
      <c r="H317" s="15"/>
      <c r="I317" s="14"/>
      <c r="J317" s="10"/>
      <c r="K317" s="46"/>
      <c r="L317" s="43"/>
      <c r="M317" s="20"/>
    </row>
    <row r="318" spans="1:13" ht="14.25">
      <c r="A318" s="226"/>
      <c r="B318" s="203" t="s">
        <v>25</v>
      </c>
      <c r="C318" s="14">
        <v>5111</v>
      </c>
      <c r="D318" s="242"/>
      <c r="E318" s="218"/>
      <c r="F318" s="218"/>
      <c r="G318" s="243"/>
      <c r="H318" s="44" t="s">
        <v>25</v>
      </c>
      <c r="I318" s="45">
        <v>22</v>
      </c>
      <c r="J318" s="243"/>
      <c r="K318" s="44"/>
      <c r="L318" s="45"/>
      <c r="M318" s="20"/>
    </row>
    <row r="319" spans="1:13" ht="14.25">
      <c r="A319" s="226"/>
      <c r="B319" s="203" t="s">
        <v>45</v>
      </c>
      <c r="C319" s="14">
        <v>1376</v>
      </c>
      <c r="D319" s="242"/>
      <c r="E319" s="218"/>
      <c r="F319" s="218"/>
      <c r="G319" s="243"/>
      <c r="H319" s="244"/>
      <c r="I319" s="244"/>
      <c r="J319" s="243"/>
      <c r="K319" s="44"/>
      <c r="L319" s="45"/>
      <c r="M319" s="20"/>
    </row>
    <row r="320" spans="1:13" ht="14.25">
      <c r="A320" s="226"/>
      <c r="B320" s="15" t="s">
        <v>131</v>
      </c>
      <c r="C320" s="14">
        <f>SUM(C300:C319)</f>
        <v>64092.65</v>
      </c>
      <c r="D320" s="7"/>
      <c r="E320" s="15" t="s">
        <v>131</v>
      </c>
      <c r="F320" s="14">
        <f>SUM(F300:F319)</f>
        <v>2401.64</v>
      </c>
      <c r="G320" s="10"/>
      <c r="H320" s="15" t="s">
        <v>131</v>
      </c>
      <c r="I320" s="14">
        <f>SUM(I300:I319)</f>
        <v>4767</v>
      </c>
      <c r="J320" s="10"/>
      <c r="K320" s="44" t="s">
        <v>131</v>
      </c>
      <c r="L320" s="14">
        <f>SUM(L300:L319)</f>
        <v>20895.800000000003</v>
      </c>
      <c r="M320" s="20"/>
    </row>
    <row r="321" spans="1:13" ht="14.25">
      <c r="A321" s="31"/>
      <c r="B321" s="37"/>
      <c r="C321" s="37"/>
      <c r="D321" s="38"/>
      <c r="E321" s="39"/>
      <c r="F321" s="39"/>
      <c r="G321" s="34"/>
      <c r="H321" s="35"/>
      <c r="I321" s="36"/>
      <c r="J321" s="54"/>
      <c r="K321" s="54"/>
      <c r="L321" s="54"/>
      <c r="M321" s="20"/>
    </row>
    <row r="322" spans="1:13" ht="14.25">
      <c r="A322" s="31"/>
      <c r="B322" s="128" t="s">
        <v>162</v>
      </c>
      <c r="C322" s="42">
        <v>24679</v>
      </c>
      <c r="D322" s="65"/>
      <c r="E322" s="46" t="s">
        <v>110</v>
      </c>
      <c r="F322" s="43">
        <v>16364</v>
      </c>
      <c r="G322" s="65"/>
      <c r="H322" s="46" t="s">
        <v>110</v>
      </c>
      <c r="I322" s="43">
        <v>3145</v>
      </c>
      <c r="J322" s="67"/>
      <c r="K322" s="67"/>
      <c r="L322" s="67"/>
      <c r="M322" s="20"/>
    </row>
    <row r="323" spans="1:13" ht="14.25">
      <c r="A323" s="31"/>
      <c r="B323" s="128" t="s">
        <v>115</v>
      </c>
      <c r="C323" s="42">
        <v>13837</v>
      </c>
      <c r="D323" s="65"/>
      <c r="E323" s="46"/>
      <c r="F323" s="43"/>
      <c r="G323" s="65"/>
      <c r="H323" s="46" t="s">
        <v>115</v>
      </c>
      <c r="I323" s="43">
        <v>4928</v>
      </c>
      <c r="J323" s="67"/>
      <c r="K323" s="67"/>
      <c r="L323" s="67"/>
      <c r="M323" s="20"/>
    </row>
    <row r="324" spans="1:13" ht="14.25">
      <c r="A324" s="155">
        <v>43363</v>
      </c>
      <c r="B324" s="51"/>
      <c r="C324" s="51"/>
      <c r="D324" s="51"/>
      <c r="E324" s="51"/>
      <c r="F324" s="51"/>
      <c r="G324" s="51"/>
      <c r="H324" s="44" t="s">
        <v>65</v>
      </c>
      <c r="I324" s="45">
        <v>34</v>
      </c>
      <c r="J324" s="244"/>
      <c r="K324" s="203" t="s">
        <v>65</v>
      </c>
      <c r="L324" s="205">
        <v>566</v>
      </c>
      <c r="M324" s="20"/>
    </row>
    <row r="325" spans="1:13" ht="14.25">
      <c r="A325" s="31" t="s">
        <v>167</v>
      </c>
      <c r="B325" s="128" t="s">
        <v>163</v>
      </c>
      <c r="C325" s="42">
        <v>11290</v>
      </c>
      <c r="D325" s="65"/>
      <c r="E325" s="47"/>
      <c r="F325" s="47"/>
      <c r="G325" s="66"/>
      <c r="H325" s="46" t="s">
        <v>66</v>
      </c>
      <c r="I325" s="43">
        <v>745</v>
      </c>
      <c r="J325" s="67"/>
      <c r="K325" s="128" t="s">
        <v>66</v>
      </c>
      <c r="L325" s="130">
        <v>1178.15</v>
      </c>
      <c r="M325" s="20"/>
    </row>
    <row r="326" spans="1:13" ht="14.25">
      <c r="A326" s="31"/>
      <c r="B326" s="203" t="s">
        <v>149</v>
      </c>
      <c r="C326" s="64">
        <v>2633</v>
      </c>
      <c r="D326" s="245"/>
      <c r="E326" s="246"/>
      <c r="F326" s="246"/>
      <c r="G326" s="214"/>
      <c r="H326" s="44" t="s">
        <v>149</v>
      </c>
      <c r="I326" s="213">
        <v>617</v>
      </c>
      <c r="J326" s="213"/>
      <c r="K326" s="203" t="s">
        <v>149</v>
      </c>
      <c r="L326" s="205">
        <v>681</v>
      </c>
      <c r="M326" s="20"/>
    </row>
    <row r="327" spans="1:13" ht="15">
      <c r="A327" s="31"/>
      <c r="B327" s="254"/>
      <c r="C327" s="254"/>
      <c r="D327" s="254"/>
      <c r="E327" s="254"/>
      <c r="F327" s="254"/>
      <c r="G327" s="254"/>
      <c r="H327" s="254"/>
      <c r="I327" s="254"/>
      <c r="J327" s="213"/>
      <c r="K327" s="203" t="s">
        <v>127</v>
      </c>
      <c r="L327" s="204">
        <v>6097</v>
      </c>
      <c r="M327" s="20"/>
    </row>
    <row r="328" spans="1:13" ht="15">
      <c r="A328" s="31"/>
      <c r="B328" s="254"/>
      <c r="C328" s="254"/>
      <c r="D328" s="254"/>
      <c r="E328" s="254"/>
      <c r="F328" s="254"/>
      <c r="G328" s="254"/>
      <c r="H328" s="254"/>
      <c r="I328" s="254"/>
      <c r="J328" s="216"/>
      <c r="K328" s="203" t="s">
        <v>38</v>
      </c>
      <c r="L328" s="204">
        <v>338.3</v>
      </c>
      <c r="M328" s="20"/>
    </row>
    <row r="329" spans="1:13" ht="45">
      <c r="A329" s="31"/>
      <c r="B329" s="203" t="s">
        <v>150</v>
      </c>
      <c r="C329" s="64">
        <v>3168</v>
      </c>
      <c r="D329" s="245"/>
      <c r="E329" s="246"/>
      <c r="F329" s="246"/>
      <c r="G329" s="214"/>
      <c r="H329" s="213" t="s">
        <v>140</v>
      </c>
      <c r="I329" s="213">
        <v>620</v>
      </c>
      <c r="J329" s="216"/>
      <c r="K329" s="206" t="s">
        <v>140</v>
      </c>
      <c r="L329" s="206">
        <v>6212.4</v>
      </c>
      <c r="M329" s="20"/>
    </row>
    <row r="330" spans="1:13" ht="14.25">
      <c r="A330" s="31"/>
      <c r="B330" s="203" t="s">
        <v>36</v>
      </c>
      <c r="C330" s="14">
        <v>10568</v>
      </c>
      <c r="D330" s="242"/>
      <c r="E330" s="15" t="s">
        <v>36</v>
      </c>
      <c r="F330" s="45">
        <v>1202.62</v>
      </c>
      <c r="G330" s="214"/>
      <c r="H330" s="44" t="s">
        <v>36</v>
      </c>
      <c r="I330" s="45">
        <v>2981</v>
      </c>
      <c r="J330" s="213"/>
      <c r="K330" s="44"/>
      <c r="L330" s="45"/>
      <c r="M330" s="20"/>
    </row>
    <row r="331" spans="1:13" ht="14.25">
      <c r="A331" s="31"/>
      <c r="B331" s="203" t="s">
        <v>83</v>
      </c>
      <c r="C331" s="64">
        <v>938</v>
      </c>
      <c r="D331" s="245"/>
      <c r="E331" s="246"/>
      <c r="F331" s="246"/>
      <c r="G331" s="214"/>
      <c r="H331" s="213"/>
      <c r="I331" s="213"/>
      <c r="J331" s="213"/>
      <c r="K331" s="44"/>
      <c r="L331" s="45"/>
      <c r="M331" s="20"/>
    </row>
    <row r="332" spans="1:13" ht="14.25">
      <c r="A332" s="31"/>
      <c r="B332" s="203" t="s">
        <v>84</v>
      </c>
      <c r="C332" s="64">
        <v>991</v>
      </c>
      <c r="D332" s="245"/>
      <c r="E332" s="246"/>
      <c r="F332" s="246"/>
      <c r="G332" s="214"/>
      <c r="H332" s="213"/>
      <c r="I332" s="213"/>
      <c r="J332" s="213"/>
      <c r="K332" s="44"/>
      <c r="L332" s="45"/>
      <c r="M332" s="20"/>
    </row>
    <row r="333" spans="1:13" ht="14.25">
      <c r="A333" s="31"/>
      <c r="B333" s="203" t="s">
        <v>37</v>
      </c>
      <c r="C333" s="64">
        <v>1091</v>
      </c>
      <c r="D333" s="245"/>
      <c r="E333" s="246"/>
      <c r="F333" s="246"/>
      <c r="G333" s="214"/>
      <c r="H333" s="213"/>
      <c r="I333" s="213"/>
      <c r="J333" s="213"/>
      <c r="K333" s="44"/>
      <c r="L333" s="45"/>
      <c r="M333" s="20"/>
    </row>
    <row r="334" spans="1:13" ht="14.25">
      <c r="A334" s="31"/>
      <c r="B334" s="203" t="s">
        <v>16</v>
      </c>
      <c r="C334" s="64">
        <v>1711</v>
      </c>
      <c r="D334" s="245"/>
      <c r="E334" s="246"/>
      <c r="F334" s="246"/>
      <c r="G334" s="214"/>
      <c r="H334" s="213"/>
      <c r="I334" s="213"/>
      <c r="J334" s="213"/>
      <c r="K334" s="44"/>
      <c r="L334" s="45"/>
      <c r="M334" s="20"/>
    </row>
    <row r="335" spans="1:13" ht="14.25">
      <c r="A335" s="31"/>
      <c r="B335" s="203" t="s">
        <v>11</v>
      </c>
      <c r="C335" s="64">
        <v>2157</v>
      </c>
      <c r="D335" s="245"/>
      <c r="E335" s="246"/>
      <c r="F335" s="246"/>
      <c r="G335" s="214"/>
      <c r="H335" s="213"/>
      <c r="I335" s="213"/>
      <c r="J335" s="213"/>
      <c r="K335" s="44"/>
      <c r="L335" s="45"/>
      <c r="M335" s="20"/>
    </row>
    <row r="336" spans="1:13" ht="22.5">
      <c r="A336" s="31"/>
      <c r="B336" s="128" t="s">
        <v>141</v>
      </c>
      <c r="C336" s="42">
        <v>55825</v>
      </c>
      <c r="D336" s="51"/>
      <c r="E336" s="51"/>
      <c r="F336" s="51"/>
      <c r="G336" s="51"/>
      <c r="H336" s="11" t="s">
        <v>141</v>
      </c>
      <c r="I336" s="43">
        <v>11886</v>
      </c>
      <c r="J336" s="67"/>
      <c r="K336" s="46"/>
      <c r="L336" s="43"/>
      <c r="M336" s="20"/>
    </row>
    <row r="337" spans="1:13" ht="14.25">
      <c r="A337" s="31"/>
      <c r="B337" s="44" t="s">
        <v>131</v>
      </c>
      <c r="C337" s="64">
        <f>SUM(C322:C336)</f>
        <v>128888</v>
      </c>
      <c r="D337" s="65"/>
      <c r="E337" s="44" t="s">
        <v>131</v>
      </c>
      <c r="F337" s="64">
        <f>SUM(F322:F336)</f>
        <v>17566.62</v>
      </c>
      <c r="G337" s="66"/>
      <c r="H337" s="44" t="s">
        <v>131</v>
      </c>
      <c r="I337" s="64">
        <f>SUM(I322:I336)</f>
        <v>24956</v>
      </c>
      <c r="J337" s="66"/>
      <c r="K337" s="44" t="s">
        <v>131</v>
      </c>
      <c r="L337" s="64">
        <f>SUM(L322:L336)</f>
        <v>15072.849999999999</v>
      </c>
      <c r="M337" s="20"/>
    </row>
    <row r="338" spans="1:13" ht="14.25">
      <c r="A338" s="31"/>
      <c r="B338" s="40"/>
      <c r="C338" s="40"/>
      <c r="D338" s="38"/>
      <c r="E338" s="41"/>
      <c r="F338" s="40"/>
      <c r="G338" s="34"/>
      <c r="H338" s="41"/>
      <c r="I338" s="40"/>
      <c r="J338" s="34"/>
      <c r="K338" s="41"/>
      <c r="L338" s="40"/>
      <c r="M338" s="20"/>
    </row>
    <row r="339" spans="1:13" ht="14.25">
      <c r="A339" s="155"/>
      <c r="B339" s="203" t="s">
        <v>33</v>
      </c>
      <c r="C339" s="14">
        <v>9868</v>
      </c>
      <c r="D339" s="242"/>
      <c r="E339" s="247"/>
      <c r="F339" s="247"/>
      <c r="G339" s="243"/>
      <c r="H339" s="218"/>
      <c r="I339" s="218"/>
      <c r="J339" s="244"/>
      <c r="K339" s="205" t="s">
        <v>33</v>
      </c>
      <c r="L339" s="205">
        <v>5815.49</v>
      </c>
      <c r="M339" s="16"/>
    </row>
    <row r="340" spans="1:13" ht="14.25">
      <c r="A340" s="31"/>
      <c r="B340" s="203" t="s">
        <v>6</v>
      </c>
      <c r="C340" s="14">
        <v>19367</v>
      </c>
      <c r="D340" s="14"/>
      <c r="E340" s="249"/>
      <c r="F340" s="249"/>
      <c r="G340" s="243"/>
      <c r="H340" s="15" t="s">
        <v>6</v>
      </c>
      <c r="I340" s="215">
        <v>5257</v>
      </c>
      <c r="J340" s="218"/>
      <c r="K340" s="203" t="s">
        <v>6</v>
      </c>
      <c r="L340" s="204">
        <v>5414.93</v>
      </c>
      <c r="M340" s="9"/>
    </row>
    <row r="341" spans="1:13" ht="14.25">
      <c r="A341" s="31"/>
      <c r="B341" s="203" t="s">
        <v>7</v>
      </c>
      <c r="C341" s="14">
        <v>5874</v>
      </c>
      <c r="D341" s="242"/>
      <c r="E341" s="247"/>
      <c r="F341" s="247"/>
      <c r="G341" s="243"/>
      <c r="H341" s="244"/>
      <c r="I341" s="244"/>
      <c r="J341" s="244"/>
      <c r="K341" s="203" t="s">
        <v>7</v>
      </c>
      <c r="L341" s="204">
        <v>2274.46</v>
      </c>
      <c r="M341" s="16"/>
    </row>
    <row r="342" spans="1:13" ht="14.25">
      <c r="A342" s="31"/>
      <c r="B342" s="218"/>
      <c r="C342" s="218"/>
      <c r="D342" s="242"/>
      <c r="E342" s="247"/>
      <c r="F342" s="247"/>
      <c r="G342" s="243"/>
      <c r="H342" s="244"/>
      <c r="I342" s="244"/>
      <c r="J342" s="244"/>
      <c r="K342" s="203" t="s">
        <v>11</v>
      </c>
      <c r="L342" s="204">
        <v>399</v>
      </c>
      <c r="M342" s="16"/>
    </row>
    <row r="343" spans="1:13" ht="14.25">
      <c r="A343" s="31"/>
      <c r="B343" s="218"/>
      <c r="C343" s="218"/>
      <c r="D343" s="242"/>
      <c r="E343" s="247"/>
      <c r="F343" s="247"/>
      <c r="G343" s="243"/>
      <c r="H343" s="244"/>
      <c r="I343" s="244"/>
      <c r="J343" s="244"/>
      <c r="K343" s="206" t="s">
        <v>20</v>
      </c>
      <c r="L343" s="206">
        <v>856.25</v>
      </c>
      <c r="M343" s="9"/>
    </row>
    <row r="344" spans="1:13" ht="14.25">
      <c r="A344" s="31"/>
      <c r="B344" s="14"/>
      <c r="C344" s="14"/>
      <c r="D344" s="242"/>
      <c r="E344" s="247"/>
      <c r="F344" s="247"/>
      <c r="G344" s="243"/>
      <c r="H344" s="244"/>
      <c r="I344" s="244"/>
      <c r="J344" s="244"/>
      <c r="K344" s="203" t="s">
        <v>71</v>
      </c>
      <c r="L344" s="204">
        <v>323.8</v>
      </c>
      <c r="M344" s="9"/>
    </row>
    <row r="345" spans="1:12" ht="14.25">
      <c r="A345" s="31"/>
      <c r="B345" s="128" t="s">
        <v>48</v>
      </c>
      <c r="C345" s="42">
        <v>5263</v>
      </c>
      <c r="D345" s="65"/>
      <c r="E345" s="47"/>
      <c r="F345" s="47"/>
      <c r="G345" s="66"/>
      <c r="H345" s="46" t="s">
        <v>48</v>
      </c>
      <c r="I345" s="43">
        <v>568</v>
      </c>
      <c r="J345" s="19"/>
      <c r="K345" s="127" t="s">
        <v>48</v>
      </c>
      <c r="L345" s="127">
        <v>520.22</v>
      </c>
    </row>
    <row r="346" spans="1:13" ht="14.25">
      <c r="A346" s="155">
        <v>43364</v>
      </c>
      <c r="B346" s="203" t="s">
        <v>97</v>
      </c>
      <c r="C346" s="64">
        <v>4043</v>
      </c>
      <c r="D346" s="245"/>
      <c r="E346" s="246"/>
      <c r="F346" s="246"/>
      <c r="G346" s="214"/>
      <c r="H346" s="216"/>
      <c r="I346" s="216"/>
      <c r="J346" s="19"/>
      <c r="K346" s="128" t="s">
        <v>97</v>
      </c>
      <c r="L346" s="129">
        <v>762</v>
      </c>
      <c r="M346" s="9">
        <v>22</v>
      </c>
    </row>
    <row r="347" spans="1:13" ht="14.25">
      <c r="A347" s="31" t="s">
        <v>168</v>
      </c>
      <c r="B347" s="203" t="s">
        <v>85</v>
      </c>
      <c r="C347" s="14">
        <v>1927</v>
      </c>
      <c r="D347" s="245"/>
      <c r="E347" s="246"/>
      <c r="F347" s="246"/>
      <c r="G347" s="214"/>
      <c r="H347" s="216"/>
      <c r="I347" s="216"/>
      <c r="J347" s="67"/>
      <c r="K347" s="46"/>
      <c r="L347" s="43"/>
      <c r="M347" s="9"/>
    </row>
    <row r="348" spans="1:12" ht="14.25">
      <c r="A348" s="31"/>
      <c r="B348" s="203" t="s">
        <v>86</v>
      </c>
      <c r="C348" s="14">
        <v>1193</v>
      </c>
      <c r="D348" s="245"/>
      <c r="E348" s="246"/>
      <c r="F348" s="246"/>
      <c r="G348" s="214"/>
      <c r="H348" s="216"/>
      <c r="I348" s="216"/>
      <c r="J348" s="67"/>
      <c r="K348" s="46"/>
      <c r="L348" s="43"/>
    </row>
    <row r="349" spans="1:12" ht="14.25">
      <c r="A349" s="31"/>
      <c r="B349" s="203" t="s">
        <v>87</v>
      </c>
      <c r="C349" s="14">
        <v>722</v>
      </c>
      <c r="D349" s="245"/>
      <c r="E349" s="246"/>
      <c r="F349" s="246"/>
      <c r="G349" s="214"/>
      <c r="H349" s="216"/>
      <c r="I349" s="216"/>
      <c r="J349" s="67"/>
      <c r="K349" s="46"/>
      <c r="L349" s="43"/>
    </row>
    <row r="350" spans="1:12" ht="14.25">
      <c r="A350" s="31"/>
      <c r="B350" s="203" t="s">
        <v>39</v>
      </c>
      <c r="C350" s="14">
        <v>1352</v>
      </c>
      <c r="D350" s="245"/>
      <c r="E350" s="246"/>
      <c r="F350" s="246"/>
      <c r="G350" s="214"/>
      <c r="H350" s="216"/>
      <c r="I350" s="216"/>
      <c r="J350" s="67"/>
      <c r="K350" s="46"/>
      <c r="L350" s="43"/>
    </row>
    <row r="351" spans="1:12" ht="14.25">
      <c r="A351" s="31"/>
      <c r="B351" s="203" t="s">
        <v>40</v>
      </c>
      <c r="C351" s="14">
        <v>1222</v>
      </c>
      <c r="D351" s="245"/>
      <c r="E351" s="246"/>
      <c r="F351" s="246"/>
      <c r="G351" s="214"/>
      <c r="H351" s="216"/>
      <c r="I351" s="216"/>
      <c r="J351" s="67"/>
      <c r="K351" s="46"/>
      <c r="L351" s="43"/>
    </row>
    <row r="352" spans="1:13" ht="14.25">
      <c r="A352" s="31"/>
      <c r="B352" s="203" t="s">
        <v>41</v>
      </c>
      <c r="C352" s="14">
        <v>1571</v>
      </c>
      <c r="D352" s="245"/>
      <c r="E352" s="246"/>
      <c r="F352" s="246"/>
      <c r="G352" s="214"/>
      <c r="H352" s="216"/>
      <c r="I352" s="216"/>
      <c r="J352" s="67"/>
      <c r="K352" s="46"/>
      <c r="L352" s="43"/>
      <c r="M352" s="16"/>
    </row>
    <row r="353" spans="1:13" ht="14.25">
      <c r="A353" s="31"/>
      <c r="B353" s="203" t="s">
        <v>98</v>
      </c>
      <c r="C353" s="64">
        <v>4477</v>
      </c>
      <c r="D353" s="245"/>
      <c r="E353" s="246"/>
      <c r="F353" s="246"/>
      <c r="G353" s="214"/>
      <c r="H353" s="218"/>
      <c r="I353" s="218"/>
      <c r="J353" s="67"/>
      <c r="K353" s="46"/>
      <c r="L353" s="43"/>
      <c r="M353" s="9"/>
    </row>
    <row r="354" spans="1:17" ht="14.25">
      <c r="A354" s="31"/>
      <c r="B354" s="44"/>
      <c r="C354" s="64"/>
      <c r="D354" s="245"/>
      <c r="E354" s="246"/>
      <c r="F354" s="246"/>
      <c r="G354" s="214"/>
      <c r="H354" s="44" t="s">
        <v>114</v>
      </c>
      <c r="I354" s="45">
        <v>13</v>
      </c>
      <c r="J354" s="67"/>
      <c r="K354" s="46"/>
      <c r="L354" s="43"/>
      <c r="M354" s="9"/>
      <c r="N354" s="9" t="s">
        <v>205</v>
      </c>
      <c r="O354" s="9"/>
      <c r="P354" s="9"/>
      <c r="Q354" s="9"/>
    </row>
    <row r="355" spans="1:17" ht="14.25">
      <c r="A355" s="31"/>
      <c r="B355" s="44"/>
      <c r="C355" s="64"/>
      <c r="D355" s="245"/>
      <c r="E355" s="246"/>
      <c r="F355" s="246"/>
      <c r="G355" s="214"/>
      <c r="H355" s="216" t="s">
        <v>159</v>
      </c>
      <c r="I355" s="216">
        <v>57</v>
      </c>
      <c r="J355" s="67"/>
      <c r="K355" s="46"/>
      <c r="L355" s="43"/>
      <c r="M355" s="9">
        <v>29</v>
      </c>
      <c r="N355" s="114" t="s">
        <v>196</v>
      </c>
      <c r="O355" s="114"/>
      <c r="P355" s="9"/>
      <c r="Q355" s="9"/>
    </row>
    <row r="356" spans="1:17" ht="14.25">
      <c r="A356" s="31"/>
      <c r="B356" s="241" t="s">
        <v>56</v>
      </c>
      <c r="C356" s="14">
        <v>904</v>
      </c>
      <c r="D356" s="242"/>
      <c r="E356" s="247"/>
      <c r="F356" s="247"/>
      <c r="G356" s="243"/>
      <c r="H356" s="244"/>
      <c r="I356" s="244"/>
      <c r="J356" s="244"/>
      <c r="K356" s="241" t="s">
        <v>56</v>
      </c>
      <c r="L356" s="45">
        <v>350.22</v>
      </c>
      <c r="M356" s="9">
        <v>29</v>
      </c>
      <c r="N356" s="9" t="s">
        <v>197</v>
      </c>
      <c r="O356" s="9" t="s">
        <v>198</v>
      </c>
      <c r="P356" s="9" t="s">
        <v>199</v>
      </c>
      <c r="Q356" s="9" t="s">
        <v>200</v>
      </c>
    </row>
    <row r="357" spans="1:17" ht="14.25">
      <c r="A357" s="31"/>
      <c r="B357" s="241" t="s">
        <v>58</v>
      </c>
      <c r="C357" s="14">
        <v>3685</v>
      </c>
      <c r="D357" s="242"/>
      <c r="E357" s="247"/>
      <c r="F357" s="247"/>
      <c r="G357" s="243"/>
      <c r="H357" s="244"/>
      <c r="I357" s="244"/>
      <c r="J357" s="244"/>
      <c r="K357" s="44"/>
      <c r="L357" s="45"/>
      <c r="M357" s="9">
        <v>29</v>
      </c>
      <c r="N357" s="115">
        <f>SUM(C273+C301+C304+C305+C306+C307+C309+C318+C319+C326+C329+C330+C331+C332+C333+C334+C335+C339+C340+C341+C346+C347+C348+C349+C350+C351+C352+C353+C356+C357+C358+C359)</f>
        <v>169972.65</v>
      </c>
      <c r="O357" s="115">
        <f>SUM(F273+F330)</f>
        <v>11958.619999999999</v>
      </c>
      <c r="P357" s="115">
        <f>SUM(I273+I301+I304+I305+I306+I309+I318+I324+I326+I329+I330+I340+I354+I355)</f>
        <v>20678</v>
      </c>
      <c r="Q357" s="115">
        <f>SUM(L273+L301+L302+L304+L305+L306+L307+L308+L309+L324+L326+L327+L328+L329+L339+L340+L341+L342+L343+L344+L356)</f>
        <v>60403.55</v>
      </c>
    </row>
    <row r="358" spans="1:17" ht="14.25">
      <c r="A358" s="31"/>
      <c r="B358" s="241" t="s">
        <v>59</v>
      </c>
      <c r="C358" s="14">
        <v>811</v>
      </c>
      <c r="D358" s="242"/>
      <c r="E358" s="247"/>
      <c r="F358" s="247"/>
      <c r="G358" s="243"/>
      <c r="H358" s="244"/>
      <c r="I358" s="244"/>
      <c r="J358" s="244"/>
      <c r="K358" s="44"/>
      <c r="L358" s="45"/>
      <c r="M358" s="9"/>
      <c r="N358" s="20" t="s">
        <v>202</v>
      </c>
      <c r="O358" s="20"/>
      <c r="P358" s="20"/>
      <c r="Q358" s="20"/>
    </row>
    <row r="359" spans="1:17" ht="14.25">
      <c r="A359" s="31"/>
      <c r="B359" s="241" t="s">
        <v>60</v>
      </c>
      <c r="C359" s="14">
        <v>777</v>
      </c>
      <c r="D359" s="242"/>
      <c r="E359" s="247"/>
      <c r="F359" s="247"/>
      <c r="G359" s="243"/>
      <c r="H359" s="244"/>
      <c r="I359" s="244"/>
      <c r="J359" s="244"/>
      <c r="K359" s="44"/>
      <c r="L359" s="45"/>
      <c r="M359" s="9"/>
      <c r="N359" s="113">
        <f>SUM(C298+C300+C303+C310+C311+C312+C313+C314+C316+C317+C322+C323+C325+C336+C345)</f>
        <v>283163</v>
      </c>
      <c r="O359" s="113">
        <f>SUM(F320+F322)</f>
        <v>18765.64</v>
      </c>
      <c r="P359" s="113">
        <f>SUM(I298+I303+I312+I313+I322+I323+I325+I336+I345)</f>
        <v>35663</v>
      </c>
      <c r="Q359" s="113">
        <f>SUM(L298+L300+L303+L325+L345+L346)</f>
        <v>14306.76</v>
      </c>
    </row>
    <row r="360" spans="1:13" ht="14.25">
      <c r="A360" s="31"/>
      <c r="B360" s="15" t="s">
        <v>131</v>
      </c>
      <c r="C360" s="14">
        <f>SUM(C339:C359)</f>
        <v>63056</v>
      </c>
      <c r="D360" s="7"/>
      <c r="E360" s="15" t="s">
        <v>131</v>
      </c>
      <c r="F360" s="14">
        <f>SUM(F339:F359)</f>
        <v>0</v>
      </c>
      <c r="G360" s="10"/>
      <c r="H360" s="15" t="s">
        <v>131</v>
      </c>
      <c r="I360" s="14">
        <f>SUM(I339:I359)</f>
        <v>5895</v>
      </c>
      <c r="J360" s="10"/>
      <c r="K360" s="15" t="s">
        <v>131</v>
      </c>
      <c r="L360" s="14">
        <f>SUM(L339:L359)</f>
        <v>16716.37</v>
      </c>
      <c r="M360" s="9"/>
    </row>
    <row r="361" spans="1:17" ht="14.25">
      <c r="A361" s="31"/>
      <c r="B361" s="40"/>
      <c r="C361" s="40"/>
      <c r="D361" s="38"/>
      <c r="E361" s="41"/>
      <c r="F361" s="40"/>
      <c r="G361" s="34"/>
      <c r="H361" s="41"/>
      <c r="I361" s="40"/>
      <c r="J361" s="34"/>
      <c r="K361" s="41"/>
      <c r="L361" s="40"/>
      <c r="M361" s="9"/>
      <c r="N361" s="113"/>
      <c r="O361" s="113"/>
      <c r="P361" s="113"/>
      <c r="Q361" s="113"/>
    </row>
    <row r="362" spans="1:12" ht="14.25">
      <c r="A362" s="155"/>
      <c r="B362" s="203" t="s">
        <v>43</v>
      </c>
      <c r="C362" s="64">
        <v>13103</v>
      </c>
      <c r="D362" s="245"/>
      <c r="E362" s="246"/>
      <c r="F362" s="246"/>
      <c r="G362" s="214"/>
      <c r="H362" s="44" t="s">
        <v>43</v>
      </c>
      <c r="I362" s="45">
        <v>1606</v>
      </c>
      <c r="J362" s="244"/>
      <c r="K362" s="203" t="s">
        <v>43</v>
      </c>
      <c r="L362" s="204">
        <v>2741.29</v>
      </c>
    </row>
    <row r="363" spans="1:12" ht="14.25">
      <c r="A363" s="31"/>
      <c r="B363" s="218"/>
      <c r="C363" s="218"/>
      <c r="D363" s="218"/>
      <c r="E363" s="44"/>
      <c r="F363" s="45"/>
      <c r="G363" s="218"/>
      <c r="H363" s="218"/>
      <c r="I363" s="218"/>
      <c r="J363" s="244"/>
      <c r="K363" s="203" t="s">
        <v>34</v>
      </c>
      <c r="L363" s="204">
        <v>447.51</v>
      </c>
    </row>
    <row r="364" spans="1:12" ht="14.25">
      <c r="A364" s="31"/>
      <c r="B364" s="203" t="s">
        <v>35</v>
      </c>
      <c r="C364" s="14">
        <v>3958</v>
      </c>
      <c r="D364" s="218"/>
      <c r="E364" s="218"/>
      <c r="F364" s="218"/>
      <c r="G364" s="218"/>
      <c r="H364" s="218"/>
      <c r="I364" s="218"/>
      <c r="J364" s="218"/>
      <c r="K364" s="205" t="s">
        <v>35</v>
      </c>
      <c r="L364" s="205">
        <v>2339.75</v>
      </c>
    </row>
    <row r="365" spans="1:12" ht="14.25">
      <c r="A365" s="31"/>
      <c r="B365" s="203" t="s">
        <v>2</v>
      </c>
      <c r="C365" s="14">
        <v>6913</v>
      </c>
      <c r="D365" s="218"/>
      <c r="E365" s="218"/>
      <c r="F365" s="218"/>
      <c r="G365" s="218"/>
      <c r="H365" s="218"/>
      <c r="I365" s="218"/>
      <c r="J365" s="218"/>
      <c r="K365" s="203" t="s">
        <v>2</v>
      </c>
      <c r="L365" s="204">
        <v>3602.59</v>
      </c>
    </row>
    <row r="366" spans="1:12" ht="14.25">
      <c r="A366" s="31"/>
      <c r="B366" s="203" t="s">
        <v>14</v>
      </c>
      <c r="C366" s="14">
        <v>2631</v>
      </c>
      <c r="D366" s="218"/>
      <c r="E366" s="218"/>
      <c r="F366" s="218"/>
      <c r="G366" s="218"/>
      <c r="H366" s="218"/>
      <c r="I366" s="218"/>
      <c r="J366" s="218"/>
      <c r="K366" s="203" t="s">
        <v>14</v>
      </c>
      <c r="L366" s="204">
        <v>173.41</v>
      </c>
    </row>
    <row r="367" spans="1:12" ht="14.25">
      <c r="A367" s="155">
        <v>43367</v>
      </c>
      <c r="B367" s="203" t="s">
        <v>27</v>
      </c>
      <c r="C367" s="14">
        <v>1322</v>
      </c>
      <c r="D367" s="218"/>
      <c r="E367" s="218"/>
      <c r="F367" s="218"/>
      <c r="G367" s="218"/>
      <c r="H367" s="218"/>
      <c r="I367" s="218"/>
      <c r="J367" s="218"/>
      <c r="K367" s="203" t="s">
        <v>27</v>
      </c>
      <c r="L367" s="204">
        <v>178.28</v>
      </c>
    </row>
    <row r="368" spans="1:12" ht="14.25">
      <c r="A368" s="31" t="s">
        <v>164</v>
      </c>
      <c r="B368" s="203" t="s">
        <v>13</v>
      </c>
      <c r="C368" s="14">
        <v>3333</v>
      </c>
      <c r="D368" s="218"/>
      <c r="E368" s="218"/>
      <c r="F368" s="218"/>
      <c r="G368" s="218"/>
      <c r="H368" s="218"/>
      <c r="I368" s="218"/>
      <c r="J368" s="218"/>
      <c r="K368" s="203" t="s">
        <v>13</v>
      </c>
      <c r="L368" s="206">
        <v>1915.65</v>
      </c>
    </row>
    <row r="369" spans="1:12" ht="14.25">
      <c r="A369" s="31"/>
      <c r="B369" s="203" t="s">
        <v>17</v>
      </c>
      <c r="C369" s="64">
        <v>4739</v>
      </c>
      <c r="D369" s="242"/>
      <c r="E369" s="247"/>
      <c r="F369" s="247"/>
      <c r="G369" s="243"/>
      <c r="H369" s="44" t="s">
        <v>17</v>
      </c>
      <c r="I369" s="45">
        <v>12</v>
      </c>
      <c r="J369" s="218"/>
      <c r="K369" s="203" t="s">
        <v>17</v>
      </c>
      <c r="L369" s="204">
        <v>965.3</v>
      </c>
    </row>
    <row r="370" spans="1:12" ht="14.25">
      <c r="A370" s="31"/>
      <c r="B370" s="241" t="s">
        <v>57</v>
      </c>
      <c r="C370" s="64">
        <v>2692</v>
      </c>
      <c r="D370" s="218"/>
      <c r="E370" s="218"/>
      <c r="F370" s="218"/>
      <c r="G370" s="218"/>
      <c r="H370" s="44" t="s">
        <v>57</v>
      </c>
      <c r="I370" s="45">
        <v>1</v>
      </c>
      <c r="J370" s="218"/>
      <c r="K370" s="241" t="s">
        <v>57</v>
      </c>
      <c r="L370" s="216">
        <v>461</v>
      </c>
    </row>
    <row r="371" spans="1:12" ht="14.25">
      <c r="A371" s="31"/>
      <c r="B371" s="44"/>
      <c r="C371" s="64"/>
      <c r="D371" s="218"/>
      <c r="E371" s="218"/>
      <c r="F371" s="218"/>
      <c r="G371" s="218"/>
      <c r="H371" s="44"/>
      <c r="I371" s="45"/>
      <c r="J371" s="218"/>
      <c r="K371" s="248" t="s">
        <v>161</v>
      </c>
      <c r="L371" s="216">
        <v>911.2</v>
      </c>
    </row>
    <row r="372" spans="1:12" ht="14.25">
      <c r="A372" s="31"/>
      <c r="B372" s="203" t="s">
        <v>44</v>
      </c>
      <c r="C372" s="64">
        <v>2184</v>
      </c>
      <c r="D372" s="218"/>
      <c r="E372" s="218"/>
      <c r="F372" s="218"/>
      <c r="G372" s="218"/>
      <c r="H372" s="44" t="s">
        <v>44</v>
      </c>
      <c r="I372" s="216">
        <v>16</v>
      </c>
      <c r="J372" s="218"/>
      <c r="K372" s="248" t="s">
        <v>44</v>
      </c>
      <c r="L372" s="216">
        <v>707</v>
      </c>
    </row>
    <row r="373" spans="1:12" ht="14.25">
      <c r="A373" s="31"/>
      <c r="B373" s="203" t="s">
        <v>148</v>
      </c>
      <c r="C373" s="64">
        <v>566</v>
      </c>
      <c r="D373" s="242"/>
      <c r="E373" s="247"/>
      <c r="F373" s="247"/>
      <c r="G373" s="243"/>
      <c r="H373" s="44"/>
      <c r="I373" s="45"/>
      <c r="J373" s="218"/>
      <c r="K373" s="44"/>
      <c r="L373" s="45"/>
    </row>
    <row r="374" spans="1:12" ht="14.25">
      <c r="A374" s="31"/>
      <c r="B374" s="203" t="s">
        <v>42</v>
      </c>
      <c r="C374" s="64">
        <v>5114</v>
      </c>
      <c r="D374" s="218"/>
      <c r="E374" s="211" t="s">
        <v>42</v>
      </c>
      <c r="F374" s="212">
        <v>2208</v>
      </c>
      <c r="G374" s="218"/>
      <c r="H374" s="44" t="s">
        <v>42</v>
      </c>
      <c r="I374" s="45">
        <v>1095</v>
      </c>
      <c r="J374" s="218"/>
      <c r="K374" s="44"/>
      <c r="L374" s="45"/>
    </row>
    <row r="375" spans="1:12" ht="14.25">
      <c r="A375" s="31"/>
      <c r="B375" s="241" t="s">
        <v>18</v>
      </c>
      <c r="C375" s="64">
        <v>19588</v>
      </c>
      <c r="D375" s="218"/>
      <c r="E375" s="44" t="s">
        <v>18</v>
      </c>
      <c r="F375" s="45">
        <v>8548</v>
      </c>
      <c r="G375" s="218"/>
      <c r="H375" s="44" t="s">
        <v>18</v>
      </c>
      <c r="I375" s="45">
        <v>6143</v>
      </c>
      <c r="J375" s="218"/>
      <c r="K375" s="44"/>
      <c r="L375" s="45"/>
    </row>
    <row r="376" spans="1:12" ht="14.25">
      <c r="A376" s="31"/>
      <c r="B376" s="241" t="s">
        <v>144</v>
      </c>
      <c r="C376" s="64">
        <v>1693</v>
      </c>
      <c r="D376" s="218"/>
      <c r="E376" s="218"/>
      <c r="F376" s="218"/>
      <c r="G376" s="218"/>
      <c r="H376" s="44"/>
      <c r="I376" s="45"/>
      <c r="J376" s="218"/>
      <c r="K376" s="216"/>
      <c r="L376" s="216"/>
    </row>
    <row r="377" spans="1:12" ht="14.25">
      <c r="A377" s="31"/>
      <c r="B377" s="216"/>
      <c r="C377" s="216"/>
      <c r="D377" s="218"/>
      <c r="E377" s="218"/>
      <c r="F377" s="218"/>
      <c r="G377" s="218"/>
      <c r="H377" s="44" t="s">
        <v>121</v>
      </c>
      <c r="I377" s="45">
        <v>58</v>
      </c>
      <c r="J377" s="218"/>
      <c r="K377" s="44"/>
      <c r="L377" s="45"/>
    </row>
    <row r="378" spans="1:12" ht="14.25">
      <c r="A378" s="31"/>
      <c r="B378" s="203" t="s">
        <v>15</v>
      </c>
      <c r="C378" s="64">
        <v>1133</v>
      </c>
      <c r="D378" s="218"/>
      <c r="E378" s="218"/>
      <c r="F378" s="218"/>
      <c r="G378" s="218"/>
      <c r="H378" s="44"/>
      <c r="I378" s="45"/>
      <c r="J378" s="218"/>
      <c r="K378" s="44"/>
      <c r="L378" s="45"/>
    </row>
    <row r="379" spans="1:12" ht="14.25">
      <c r="A379" s="31"/>
      <c r="B379" s="203" t="s">
        <v>8</v>
      </c>
      <c r="C379" s="64">
        <v>943</v>
      </c>
      <c r="D379" s="218"/>
      <c r="E379" s="218"/>
      <c r="F379" s="218"/>
      <c r="G379" s="218"/>
      <c r="H379" s="44"/>
      <c r="I379" s="45"/>
      <c r="J379" s="218"/>
      <c r="K379" s="44"/>
      <c r="L379" s="45"/>
    </row>
    <row r="380" spans="1:12" ht="14.25">
      <c r="A380" s="31"/>
      <c r="B380" s="203" t="s">
        <v>10</v>
      </c>
      <c r="C380" s="64">
        <v>1404</v>
      </c>
      <c r="D380" s="218"/>
      <c r="E380" s="218"/>
      <c r="F380" s="218"/>
      <c r="G380" s="218"/>
      <c r="H380" s="44"/>
      <c r="I380" s="45"/>
      <c r="J380" s="218"/>
      <c r="K380" s="44"/>
      <c r="L380" s="45"/>
    </row>
    <row r="381" spans="1:12" ht="14.25">
      <c r="A381" s="31"/>
      <c r="B381" s="15" t="s">
        <v>131</v>
      </c>
      <c r="C381" s="14">
        <f>SUM(C362:C380)</f>
        <v>71316</v>
      </c>
      <c r="D381" s="7"/>
      <c r="E381" s="15" t="s">
        <v>131</v>
      </c>
      <c r="F381" s="14">
        <f>SUM(F362:F380)</f>
        <v>10756</v>
      </c>
      <c r="G381" s="10"/>
      <c r="H381" s="15" t="s">
        <v>131</v>
      </c>
      <c r="I381" s="14">
        <f>SUM(I362:I380)</f>
        <v>8931</v>
      </c>
      <c r="J381" s="10"/>
      <c r="K381" s="15" t="s">
        <v>131</v>
      </c>
      <c r="L381" s="14">
        <f>SUM(L362:L380)</f>
        <v>14442.98</v>
      </c>
    </row>
    <row r="382" spans="1:12" ht="14.25">
      <c r="A382" s="31"/>
      <c r="B382" s="40"/>
      <c r="C382" s="40"/>
      <c r="D382" s="38"/>
      <c r="E382" s="41"/>
      <c r="F382" s="40"/>
      <c r="G382" s="34"/>
      <c r="H382" s="41"/>
      <c r="I382" s="40"/>
      <c r="J382" s="34"/>
      <c r="K382" s="41"/>
      <c r="L382" s="40"/>
    </row>
    <row r="383" spans="1:12" ht="14.25">
      <c r="A383" s="155"/>
      <c r="B383" s="128" t="s">
        <v>95</v>
      </c>
      <c r="C383" s="42">
        <v>18395</v>
      </c>
      <c r="D383" s="65"/>
      <c r="E383" s="47"/>
      <c r="F383" s="47"/>
      <c r="G383" s="66"/>
      <c r="H383" s="46" t="s">
        <v>117</v>
      </c>
      <c r="I383" s="43">
        <v>4697</v>
      </c>
      <c r="J383" s="67"/>
      <c r="K383" s="128" t="s">
        <v>108</v>
      </c>
      <c r="L383" s="129">
        <v>1087.47</v>
      </c>
    </row>
    <row r="384" spans="1:12" ht="14.25">
      <c r="A384" s="31"/>
      <c r="B384" s="51"/>
      <c r="C384" s="51"/>
      <c r="D384" s="51"/>
      <c r="E384" s="51"/>
      <c r="F384" s="51"/>
      <c r="G384" s="51"/>
      <c r="H384" s="51"/>
      <c r="I384" s="51"/>
      <c r="J384" s="68"/>
      <c r="K384" s="128" t="s">
        <v>95</v>
      </c>
      <c r="L384" s="129">
        <v>2560</v>
      </c>
    </row>
    <row r="385" spans="1:12" ht="14.25">
      <c r="A385" s="31"/>
      <c r="B385" s="11"/>
      <c r="C385" s="42"/>
      <c r="D385" s="65"/>
      <c r="E385" s="47"/>
      <c r="F385" s="47"/>
      <c r="G385" s="66"/>
      <c r="H385" s="46"/>
      <c r="I385" s="43"/>
      <c r="J385" s="68"/>
      <c r="K385" s="128" t="s">
        <v>101</v>
      </c>
      <c r="L385" s="129">
        <v>3611.57</v>
      </c>
    </row>
    <row r="386" spans="1:12" ht="14.25">
      <c r="A386" s="31"/>
      <c r="B386" s="128" t="s">
        <v>96</v>
      </c>
      <c r="C386" s="42">
        <v>25626</v>
      </c>
      <c r="D386" s="65"/>
      <c r="E386" s="47"/>
      <c r="F386" s="47"/>
      <c r="G386" s="66"/>
      <c r="H386" s="46" t="s">
        <v>118</v>
      </c>
      <c r="I386" s="43">
        <v>2867</v>
      </c>
      <c r="J386" s="68"/>
      <c r="K386" s="81" t="s">
        <v>96</v>
      </c>
      <c r="L386" s="43">
        <v>486.45</v>
      </c>
    </row>
    <row r="387" spans="1:12" ht="14.25">
      <c r="A387" s="31"/>
      <c r="B387" s="128" t="s">
        <v>104</v>
      </c>
      <c r="C387" s="42">
        <v>2112</v>
      </c>
      <c r="D387" s="222"/>
      <c r="E387" s="222"/>
      <c r="F387" s="222"/>
      <c r="G387" s="222"/>
      <c r="H387" s="222"/>
      <c r="I387" s="222"/>
      <c r="J387" s="68"/>
      <c r="K387" s="81" t="s">
        <v>104</v>
      </c>
      <c r="L387" s="43">
        <v>420.07</v>
      </c>
    </row>
    <row r="388" spans="1:12" ht="14.25">
      <c r="A388" s="31"/>
      <c r="B388" s="128" t="s">
        <v>105</v>
      </c>
      <c r="C388" s="42">
        <v>1226</v>
      </c>
      <c r="D388" s="68"/>
      <c r="E388" s="68"/>
      <c r="F388" s="68"/>
      <c r="G388" s="68"/>
      <c r="H388" s="46"/>
      <c r="I388" s="43"/>
      <c r="J388" s="68"/>
      <c r="K388" s="81" t="s">
        <v>105</v>
      </c>
      <c r="L388" s="43">
        <v>745.86</v>
      </c>
    </row>
    <row r="389" spans="1:12" ht="14.25">
      <c r="A389" s="31"/>
      <c r="B389" s="128" t="s">
        <v>125</v>
      </c>
      <c r="C389" s="42">
        <v>2296</v>
      </c>
      <c r="D389" s="68"/>
      <c r="E389" s="68"/>
      <c r="F389" s="68"/>
      <c r="G389" s="68"/>
      <c r="H389" s="46"/>
      <c r="I389" s="43"/>
      <c r="J389" s="68"/>
      <c r="K389" s="81" t="s">
        <v>125</v>
      </c>
      <c r="L389" s="43">
        <v>653.36</v>
      </c>
    </row>
    <row r="390" spans="1:12" ht="14.25">
      <c r="A390" s="31"/>
      <c r="B390" s="128" t="s">
        <v>103</v>
      </c>
      <c r="C390" s="42">
        <v>2784</v>
      </c>
      <c r="D390" s="68"/>
      <c r="E390" s="68"/>
      <c r="F390" s="68"/>
      <c r="G390" s="68"/>
      <c r="H390" s="46"/>
      <c r="I390" s="43"/>
      <c r="J390" s="68"/>
      <c r="K390" s="51"/>
      <c r="L390" s="51"/>
    </row>
    <row r="391" spans="1:12" ht="14.25">
      <c r="A391" s="31"/>
      <c r="B391" s="128" t="s">
        <v>106</v>
      </c>
      <c r="C391" s="42">
        <v>2800</v>
      </c>
      <c r="D391" s="65"/>
      <c r="E391" s="47"/>
      <c r="F391" s="47"/>
      <c r="G391" s="66"/>
      <c r="H391" s="67"/>
      <c r="I391" s="67"/>
      <c r="J391" s="68"/>
      <c r="K391" s="81" t="s">
        <v>106</v>
      </c>
      <c r="L391" s="43">
        <v>813.35</v>
      </c>
    </row>
    <row r="392" spans="1:12" ht="14.25">
      <c r="A392" s="31"/>
      <c r="B392" s="128" t="s">
        <v>107</v>
      </c>
      <c r="C392" s="42">
        <v>1887</v>
      </c>
      <c r="D392" s="65"/>
      <c r="E392" s="47"/>
      <c r="F392" s="47"/>
      <c r="G392" s="66"/>
      <c r="H392" s="46" t="s">
        <v>107</v>
      </c>
      <c r="I392" s="43">
        <v>571</v>
      </c>
      <c r="J392" s="68"/>
      <c r="K392" s="81" t="s">
        <v>107</v>
      </c>
      <c r="L392" s="68">
        <v>954.89</v>
      </c>
    </row>
    <row r="393" spans="1:12" ht="14.25">
      <c r="A393" s="31"/>
      <c r="B393" s="51"/>
      <c r="C393" s="51"/>
      <c r="D393" s="51"/>
      <c r="E393" s="51"/>
      <c r="F393" s="51"/>
      <c r="G393" s="66"/>
      <c r="H393" s="68"/>
      <c r="I393" s="68"/>
      <c r="J393" s="68"/>
      <c r="K393" s="81" t="s">
        <v>91</v>
      </c>
      <c r="L393" s="43">
        <v>430</v>
      </c>
    </row>
    <row r="394" spans="1:12" ht="14.25">
      <c r="A394" s="155">
        <v>43368</v>
      </c>
      <c r="B394" s="128" t="s">
        <v>108</v>
      </c>
      <c r="C394" s="42">
        <v>3785</v>
      </c>
      <c r="D394" s="65"/>
      <c r="E394" s="47"/>
      <c r="F394" s="47"/>
      <c r="G394" s="51"/>
      <c r="H394" s="51"/>
      <c r="I394" s="51"/>
      <c r="J394" s="68"/>
      <c r="K394" s="46"/>
      <c r="L394" s="43"/>
    </row>
    <row r="395" spans="1:12" ht="14.25">
      <c r="A395" s="31" t="s">
        <v>165</v>
      </c>
      <c r="B395" s="51"/>
      <c r="C395" s="51"/>
      <c r="D395" s="51"/>
      <c r="E395" s="51"/>
      <c r="F395" s="51"/>
      <c r="G395" s="51"/>
      <c r="H395" s="51"/>
      <c r="I395" s="51"/>
      <c r="J395" s="68"/>
      <c r="K395" s="46"/>
      <c r="L395" s="43"/>
    </row>
    <row r="396" spans="1:12" ht="14.25">
      <c r="A396" s="31"/>
      <c r="B396" s="46"/>
      <c r="C396" s="42"/>
      <c r="D396" s="65"/>
      <c r="E396" s="46"/>
      <c r="F396" s="43"/>
      <c r="G396" s="65"/>
      <c r="H396" s="46"/>
      <c r="I396" s="43"/>
      <c r="J396" s="68"/>
      <c r="K396" s="46"/>
      <c r="L396" s="43"/>
    </row>
    <row r="397" spans="1:12" ht="14.25">
      <c r="A397" s="31"/>
      <c r="B397" s="128" t="s">
        <v>101</v>
      </c>
      <c r="C397" s="42">
        <v>31862</v>
      </c>
      <c r="D397" s="65"/>
      <c r="E397" s="47"/>
      <c r="F397" s="47"/>
      <c r="G397" s="66"/>
      <c r="H397" s="46" t="s">
        <v>101</v>
      </c>
      <c r="I397" s="43">
        <v>2066</v>
      </c>
      <c r="J397" s="68"/>
      <c r="K397" s="46"/>
      <c r="L397" s="43"/>
    </row>
    <row r="398" spans="1:12" ht="22.5">
      <c r="A398" s="31"/>
      <c r="B398" s="128" t="s">
        <v>155</v>
      </c>
      <c r="C398" s="42">
        <v>1700</v>
      </c>
      <c r="D398" s="65"/>
      <c r="E398" s="47"/>
      <c r="F398" s="47"/>
      <c r="G398" s="66"/>
      <c r="H398" s="46"/>
      <c r="I398" s="43"/>
      <c r="J398" s="68"/>
      <c r="K398" s="46"/>
      <c r="L398" s="43"/>
    </row>
    <row r="399" spans="1:12" ht="14.25">
      <c r="A399" s="31"/>
      <c r="B399" s="128" t="s">
        <v>102</v>
      </c>
      <c r="C399" s="42">
        <v>1147</v>
      </c>
      <c r="D399" s="65"/>
      <c r="E399" s="47"/>
      <c r="F399" s="47"/>
      <c r="G399" s="66"/>
      <c r="H399" s="68"/>
      <c r="I399" s="68"/>
      <c r="J399" s="68"/>
      <c r="K399" s="46"/>
      <c r="L399" s="43"/>
    </row>
    <row r="400" spans="1:12" ht="14.25">
      <c r="A400" s="31"/>
      <c r="B400" s="128" t="s">
        <v>91</v>
      </c>
      <c r="C400" s="42">
        <v>7525</v>
      </c>
      <c r="D400" s="65"/>
      <c r="E400" s="47"/>
      <c r="F400" s="47"/>
      <c r="G400" s="66"/>
      <c r="H400" s="68"/>
      <c r="I400" s="68"/>
      <c r="J400" s="68"/>
      <c r="K400" s="46"/>
      <c r="L400" s="43"/>
    </row>
    <row r="401" spans="1:12" ht="14.25">
      <c r="A401" s="31"/>
      <c r="B401" s="128" t="s">
        <v>156</v>
      </c>
      <c r="C401" s="42">
        <v>649</v>
      </c>
      <c r="D401" s="65"/>
      <c r="E401" s="47"/>
      <c r="F401" s="47"/>
      <c r="G401" s="66"/>
      <c r="H401" s="68"/>
      <c r="I401" s="68"/>
      <c r="J401" s="68"/>
      <c r="K401" s="46"/>
      <c r="L401" s="43"/>
    </row>
    <row r="402" spans="1:12" ht="14.25">
      <c r="A402" s="31"/>
      <c r="B402" s="128" t="s">
        <v>157</v>
      </c>
      <c r="C402" s="42">
        <v>4229</v>
      </c>
      <c r="D402" s="65"/>
      <c r="E402" s="47"/>
      <c r="F402" s="47"/>
      <c r="G402" s="66"/>
      <c r="H402" s="68"/>
      <c r="I402" s="68"/>
      <c r="J402" s="68"/>
      <c r="K402" s="46"/>
      <c r="L402" s="43"/>
    </row>
    <row r="403" spans="1:12" ht="14.25">
      <c r="A403" s="31"/>
      <c r="B403" s="128" t="s">
        <v>90</v>
      </c>
      <c r="C403" s="42">
        <v>3335</v>
      </c>
      <c r="D403" s="65"/>
      <c r="E403" s="47"/>
      <c r="F403" s="47"/>
      <c r="G403" s="66"/>
      <c r="H403" s="46" t="s">
        <v>90</v>
      </c>
      <c r="I403" s="43">
        <v>157</v>
      </c>
      <c r="J403" s="68"/>
      <c r="K403" s="46"/>
      <c r="L403" s="43"/>
    </row>
    <row r="404" spans="1:12" ht="14.25">
      <c r="A404" s="31"/>
      <c r="B404" s="229" t="s">
        <v>92</v>
      </c>
      <c r="C404" s="77">
        <v>0</v>
      </c>
      <c r="D404" s="230"/>
      <c r="E404" s="239"/>
      <c r="F404" s="239"/>
      <c r="G404" s="228"/>
      <c r="H404" s="75" t="s">
        <v>92</v>
      </c>
      <c r="I404" s="80">
        <v>0</v>
      </c>
      <c r="J404" s="68"/>
      <c r="K404" s="46"/>
      <c r="L404" s="43"/>
    </row>
    <row r="405" spans="1:12" ht="14.25">
      <c r="A405" s="31"/>
      <c r="B405" s="262" t="s">
        <v>93</v>
      </c>
      <c r="C405" s="261">
        <v>10264</v>
      </c>
      <c r="D405" s="65"/>
      <c r="E405" s="47"/>
      <c r="F405" s="47"/>
      <c r="G405" s="66"/>
      <c r="H405" s="68"/>
      <c r="I405" s="68"/>
      <c r="J405" s="68"/>
      <c r="K405" s="46"/>
      <c r="L405" s="43"/>
    </row>
    <row r="406" spans="1:12" ht="14.25">
      <c r="A406" s="31"/>
      <c r="B406" s="128" t="s">
        <v>158</v>
      </c>
      <c r="C406" s="42">
        <v>16881</v>
      </c>
      <c r="D406" s="65"/>
      <c r="E406" s="47"/>
      <c r="F406" s="47"/>
      <c r="G406" s="66"/>
      <c r="H406" s="68"/>
      <c r="I406" s="68"/>
      <c r="J406" s="68"/>
      <c r="K406" s="46"/>
      <c r="L406" s="43"/>
    </row>
    <row r="407" spans="1:12" ht="14.25">
      <c r="A407" s="31"/>
      <c r="B407" s="128" t="s">
        <v>94</v>
      </c>
      <c r="C407" s="42">
        <v>4973</v>
      </c>
      <c r="D407" s="65"/>
      <c r="E407" s="47"/>
      <c r="F407" s="47"/>
      <c r="G407" s="66"/>
      <c r="H407" s="46" t="s">
        <v>94</v>
      </c>
      <c r="I407" s="43">
        <v>1415</v>
      </c>
      <c r="J407" s="68"/>
      <c r="K407" s="46"/>
      <c r="L407" s="43"/>
    </row>
    <row r="408" spans="1:12" ht="14.25">
      <c r="A408" s="31"/>
      <c r="B408" s="46"/>
      <c r="C408" s="42"/>
      <c r="D408" s="65"/>
      <c r="E408" s="47"/>
      <c r="F408" s="47"/>
      <c r="G408" s="66"/>
      <c r="H408" s="46" t="s">
        <v>119</v>
      </c>
      <c r="I408" s="43">
        <v>19</v>
      </c>
      <c r="J408" s="68"/>
      <c r="K408" s="46"/>
      <c r="L408" s="43"/>
    </row>
    <row r="409" spans="1:12" ht="14.25">
      <c r="A409" s="31"/>
      <c r="B409" s="15" t="s">
        <v>131</v>
      </c>
      <c r="C409" s="64">
        <f>SUM(C383:C407)</f>
        <v>143476</v>
      </c>
      <c r="D409" s="65"/>
      <c r="E409" s="44" t="s">
        <v>131</v>
      </c>
      <c r="F409" s="64">
        <f>SUM(F383:F407)</f>
        <v>0</v>
      </c>
      <c r="G409" s="66"/>
      <c r="H409" s="44" t="s">
        <v>131</v>
      </c>
      <c r="I409" s="64">
        <f>SUM(I383:I408)</f>
        <v>11792</v>
      </c>
      <c r="J409" s="66"/>
      <c r="K409" s="44" t="s">
        <v>131</v>
      </c>
      <c r="L409" s="64">
        <f>SUM(L383:L408)</f>
        <v>11763.02</v>
      </c>
    </row>
    <row r="410" spans="1:12" ht="14.25">
      <c r="A410" s="31"/>
      <c r="B410" s="139"/>
      <c r="C410" s="139"/>
      <c r="D410" s="140"/>
      <c r="E410" s="141"/>
      <c r="F410" s="139"/>
      <c r="G410" s="142"/>
      <c r="H410" s="141"/>
      <c r="I410" s="139"/>
      <c r="J410" s="142"/>
      <c r="K410" s="141"/>
      <c r="L410" s="139"/>
    </row>
    <row r="411" spans="1:12" ht="14.25">
      <c r="A411" s="155"/>
      <c r="B411" s="224" t="s">
        <v>142</v>
      </c>
      <c r="C411" s="69">
        <v>3004</v>
      </c>
      <c r="D411" s="65"/>
      <c r="E411" s="47"/>
      <c r="F411" s="47"/>
      <c r="G411" s="66"/>
      <c r="H411" s="46"/>
      <c r="I411" s="43"/>
      <c r="J411" s="67"/>
      <c r="K411" s="128" t="s">
        <v>1</v>
      </c>
      <c r="L411" s="129">
        <v>401.6</v>
      </c>
    </row>
    <row r="412" spans="1:12" ht="14.25">
      <c r="A412" s="31"/>
      <c r="B412" s="253" t="s">
        <v>22</v>
      </c>
      <c r="C412" s="64">
        <v>6608</v>
      </c>
      <c r="D412" s="245"/>
      <c r="E412" s="246"/>
      <c r="F412" s="246"/>
      <c r="G412" s="214"/>
      <c r="H412" s="44" t="s">
        <v>22</v>
      </c>
      <c r="I412" s="45">
        <v>1344</v>
      </c>
      <c r="J412" s="213"/>
      <c r="K412" s="203" t="s">
        <v>22</v>
      </c>
      <c r="L412" s="206">
        <v>2055.5</v>
      </c>
    </row>
    <row r="413" spans="1:12" ht="14.25">
      <c r="A413" s="31"/>
      <c r="B413" s="241" t="s">
        <v>77</v>
      </c>
      <c r="C413" s="64">
        <v>6257</v>
      </c>
      <c r="D413" s="218"/>
      <c r="E413" s="218"/>
      <c r="F413" s="218"/>
      <c r="G413" s="218"/>
      <c r="H413" s="218"/>
      <c r="I413" s="218"/>
      <c r="J413" s="216"/>
      <c r="K413" s="203" t="s">
        <v>77</v>
      </c>
      <c r="L413" s="206">
        <v>4366.21</v>
      </c>
    </row>
    <row r="414" spans="1:12" ht="22.5">
      <c r="A414" s="31"/>
      <c r="B414" s="128" t="s">
        <v>192</v>
      </c>
      <c r="C414" s="42">
        <v>13983</v>
      </c>
      <c r="D414" s="51"/>
      <c r="E414" s="51"/>
      <c r="F414" s="51"/>
      <c r="G414" s="51"/>
      <c r="H414" s="46" t="s">
        <v>120</v>
      </c>
      <c r="I414" s="43">
        <v>2117</v>
      </c>
      <c r="J414" s="68"/>
      <c r="K414" s="128" t="s">
        <v>120</v>
      </c>
      <c r="L414" s="130">
        <v>4185.75</v>
      </c>
    </row>
    <row r="415" spans="1:12" ht="14.25">
      <c r="A415" s="31"/>
      <c r="B415" s="203" t="s">
        <v>54</v>
      </c>
      <c r="C415" s="14">
        <v>6964</v>
      </c>
      <c r="D415" s="242"/>
      <c r="E415" s="44"/>
      <c r="F415" s="45"/>
      <c r="G415" s="243"/>
      <c r="H415" s="44" t="s">
        <v>54</v>
      </c>
      <c r="I415" s="45">
        <v>673</v>
      </c>
      <c r="J415" s="216"/>
      <c r="K415" s="205" t="s">
        <v>54</v>
      </c>
      <c r="L415" s="205">
        <v>5094.84</v>
      </c>
    </row>
    <row r="416" spans="1:12" ht="14.25">
      <c r="A416" s="31"/>
      <c r="B416" s="203" t="s">
        <v>79</v>
      </c>
      <c r="C416" s="64">
        <v>3101</v>
      </c>
      <c r="D416" s="218"/>
      <c r="E416" s="218"/>
      <c r="F416" s="218"/>
      <c r="G416" s="218"/>
      <c r="H416" s="44" t="s">
        <v>79</v>
      </c>
      <c r="I416" s="45">
        <v>47</v>
      </c>
      <c r="J416" s="216"/>
      <c r="K416" s="203" t="s">
        <v>79</v>
      </c>
      <c r="L416" s="204">
        <v>706</v>
      </c>
    </row>
    <row r="417" spans="1:12" ht="45">
      <c r="A417" s="31"/>
      <c r="B417" s="203" t="s">
        <v>145</v>
      </c>
      <c r="C417" s="14">
        <v>3276</v>
      </c>
      <c r="D417" s="242"/>
      <c r="E417" s="44"/>
      <c r="F417" s="45"/>
      <c r="G417" s="243"/>
      <c r="H417" s="44" t="s">
        <v>46</v>
      </c>
      <c r="I417" s="45">
        <v>10</v>
      </c>
      <c r="J417" s="216"/>
      <c r="K417" s="203" t="s">
        <v>46</v>
      </c>
      <c r="L417" s="204">
        <v>626.46</v>
      </c>
    </row>
    <row r="418" spans="1:12" ht="14.25">
      <c r="A418" s="31"/>
      <c r="B418" s="203" t="s">
        <v>50</v>
      </c>
      <c r="C418" s="14">
        <v>3968</v>
      </c>
      <c r="D418" s="242"/>
      <c r="E418" s="44"/>
      <c r="F418" s="45"/>
      <c r="G418" s="243"/>
      <c r="H418" s="216"/>
      <c r="I418" s="216"/>
      <c r="J418" s="216"/>
      <c r="K418" s="203" t="s">
        <v>50</v>
      </c>
      <c r="L418" s="204">
        <v>1708.2</v>
      </c>
    </row>
    <row r="419" spans="1:12" ht="14.25">
      <c r="A419" s="31"/>
      <c r="B419" s="218"/>
      <c r="C419" s="218"/>
      <c r="D419" s="216"/>
      <c r="E419" s="216"/>
      <c r="F419" s="216"/>
      <c r="G419" s="216"/>
      <c r="H419" s="213"/>
      <c r="I419" s="213"/>
      <c r="J419" s="216"/>
      <c r="K419" s="203" t="s">
        <v>123</v>
      </c>
      <c r="L419" s="204">
        <v>535.82</v>
      </c>
    </row>
    <row r="420" spans="1:12" ht="33.75">
      <c r="A420" s="155">
        <v>43369</v>
      </c>
      <c r="B420" s="203" t="s">
        <v>146</v>
      </c>
      <c r="C420" s="14">
        <v>4895.65</v>
      </c>
      <c r="D420" s="242"/>
      <c r="E420" s="44"/>
      <c r="F420" s="45"/>
      <c r="G420" s="243"/>
      <c r="H420" s="44" t="s">
        <v>12</v>
      </c>
      <c r="I420" s="45">
        <v>72</v>
      </c>
      <c r="J420" s="216"/>
      <c r="K420" s="203" t="s">
        <v>12</v>
      </c>
      <c r="L420" s="204">
        <v>1215.42</v>
      </c>
    </row>
    <row r="421" spans="1:12" ht="14.25">
      <c r="A421" s="31" t="s">
        <v>166</v>
      </c>
      <c r="B421" s="128" t="s">
        <v>78</v>
      </c>
      <c r="C421" s="42">
        <v>1335</v>
      </c>
      <c r="D421" s="68"/>
      <c r="E421" s="68"/>
      <c r="F421" s="68"/>
      <c r="G421" s="68"/>
      <c r="H421" s="46"/>
      <c r="I421" s="43"/>
      <c r="J421" s="68"/>
      <c r="K421" s="81" t="s">
        <v>78</v>
      </c>
      <c r="L421" s="43">
        <v>380.33</v>
      </c>
    </row>
    <row r="422" spans="1:12" ht="14.25">
      <c r="A422" s="31"/>
      <c r="B422" s="81" t="s">
        <v>80</v>
      </c>
      <c r="C422" s="42">
        <v>864</v>
      </c>
      <c r="D422" s="68"/>
      <c r="E422" s="68"/>
      <c r="F422" s="68"/>
      <c r="G422" s="68"/>
      <c r="H422" s="46"/>
      <c r="I422" s="43"/>
      <c r="J422" s="68"/>
      <c r="K422" s="81" t="s">
        <v>80</v>
      </c>
      <c r="L422" s="43">
        <v>395</v>
      </c>
    </row>
    <row r="423" spans="1:12" ht="14.25">
      <c r="A423" s="31"/>
      <c r="B423" s="81" t="s">
        <v>76</v>
      </c>
      <c r="C423" s="13">
        <v>796</v>
      </c>
      <c r="D423" s="68"/>
      <c r="E423" s="68"/>
      <c r="F423" s="68"/>
      <c r="G423" s="68"/>
      <c r="H423" s="46"/>
      <c r="I423" s="43"/>
      <c r="J423" s="68"/>
      <c r="K423" s="81" t="s">
        <v>76</v>
      </c>
      <c r="L423" s="122">
        <v>80</v>
      </c>
    </row>
    <row r="424" spans="1:12" ht="14.25">
      <c r="A424" s="31"/>
      <c r="B424" s="81" t="s">
        <v>81</v>
      </c>
      <c r="C424" s="42">
        <v>810</v>
      </c>
      <c r="D424" s="68"/>
      <c r="E424" s="68"/>
      <c r="F424" s="51"/>
      <c r="G424" s="51"/>
      <c r="H424" s="51"/>
      <c r="I424" s="51"/>
      <c r="J424" s="51"/>
      <c r="K424" s="51"/>
      <c r="L424" s="51"/>
    </row>
    <row r="425" spans="1:12" ht="14.25">
      <c r="A425" s="31"/>
      <c r="B425" s="128" t="s">
        <v>23</v>
      </c>
      <c r="C425" s="42">
        <v>3338</v>
      </c>
      <c r="D425" s="68"/>
      <c r="E425" s="68"/>
      <c r="F425" s="68"/>
      <c r="G425" s="68"/>
      <c r="H425" s="46"/>
      <c r="I425" s="43"/>
      <c r="J425" s="68"/>
      <c r="K425" s="51"/>
      <c r="L425" s="51"/>
    </row>
    <row r="426" spans="1:12" ht="14.25">
      <c r="A426" s="31"/>
      <c r="B426" s="128" t="s">
        <v>5</v>
      </c>
      <c r="C426" s="42">
        <v>529</v>
      </c>
      <c r="D426" s="51"/>
      <c r="E426" s="51"/>
      <c r="F426" s="51"/>
      <c r="G426" s="51"/>
      <c r="H426" s="46" t="s">
        <v>116</v>
      </c>
      <c r="I426" s="43">
        <v>276</v>
      </c>
      <c r="J426" s="68"/>
      <c r="K426" s="51"/>
      <c r="L426" s="51"/>
    </row>
    <row r="427" spans="1:12" ht="14.25">
      <c r="A427" s="31"/>
      <c r="B427" s="128" t="s">
        <v>9</v>
      </c>
      <c r="C427" s="42">
        <v>954</v>
      </c>
      <c r="D427" s="51"/>
      <c r="E427" s="51"/>
      <c r="F427" s="51"/>
      <c r="G427" s="51"/>
      <c r="H427" s="46" t="s">
        <v>9</v>
      </c>
      <c r="I427" s="43">
        <v>206</v>
      </c>
      <c r="J427" s="68"/>
      <c r="K427" s="46"/>
      <c r="L427" s="43"/>
    </row>
    <row r="428" spans="1:12" ht="22.5">
      <c r="A428" s="31"/>
      <c r="B428" s="128" t="s">
        <v>143</v>
      </c>
      <c r="C428" s="42">
        <v>2475</v>
      </c>
      <c r="D428" s="68"/>
      <c r="E428" s="51"/>
      <c r="F428" s="51"/>
      <c r="G428" s="68"/>
      <c r="H428" s="46"/>
      <c r="I428" s="43"/>
      <c r="J428" s="68"/>
      <c r="K428" s="46"/>
      <c r="L428" s="43"/>
    </row>
    <row r="429" spans="1:12" ht="14.25">
      <c r="A429" s="31"/>
      <c r="B429" s="81" t="s">
        <v>82</v>
      </c>
      <c r="C429" s="42">
        <v>902</v>
      </c>
      <c r="D429" s="51"/>
      <c r="E429" s="51"/>
      <c r="F429" s="51"/>
      <c r="G429" s="51"/>
      <c r="H429" s="51"/>
      <c r="I429" s="51"/>
      <c r="J429" s="51"/>
      <c r="K429" s="51"/>
      <c r="L429" s="51"/>
    </row>
    <row r="430" spans="1:12" ht="14.25">
      <c r="A430" s="31"/>
      <c r="B430" s="13"/>
      <c r="C430" s="13"/>
      <c r="D430" s="7"/>
      <c r="E430" s="46" t="s">
        <v>112</v>
      </c>
      <c r="F430" s="43">
        <v>231</v>
      </c>
      <c r="G430" s="145"/>
      <c r="H430" s="145"/>
      <c r="I430" s="145"/>
      <c r="J430" s="145"/>
      <c r="K430" s="145"/>
      <c r="L430" s="145"/>
    </row>
    <row r="431" spans="1:12" ht="14.25">
      <c r="A431" s="31"/>
      <c r="B431" s="128" t="s">
        <v>3</v>
      </c>
      <c r="C431" s="42">
        <v>2001</v>
      </c>
      <c r="D431" s="7"/>
      <c r="E431" s="46" t="s">
        <v>3</v>
      </c>
      <c r="F431" s="43">
        <v>771.64</v>
      </c>
      <c r="G431" s="145"/>
      <c r="H431" s="145"/>
      <c r="I431" s="145"/>
      <c r="J431" s="145"/>
      <c r="K431" s="145"/>
      <c r="L431" s="145"/>
    </row>
    <row r="432" spans="1:12" ht="22.5">
      <c r="A432" s="31"/>
      <c r="B432" s="128" t="s">
        <v>4</v>
      </c>
      <c r="C432" s="42">
        <v>1174</v>
      </c>
      <c r="D432" s="7"/>
      <c r="E432" s="46" t="s">
        <v>111</v>
      </c>
      <c r="F432" s="43">
        <v>1399</v>
      </c>
      <c r="G432" s="145"/>
      <c r="H432" s="145"/>
      <c r="I432" s="145"/>
      <c r="J432" s="145"/>
      <c r="K432" s="145"/>
      <c r="L432" s="145"/>
    </row>
    <row r="433" spans="1:12" ht="14.25">
      <c r="A433" s="31"/>
      <c r="B433" s="203" t="s">
        <v>25</v>
      </c>
      <c r="C433" s="14">
        <v>5111</v>
      </c>
      <c r="D433" s="242"/>
      <c r="E433" s="218"/>
      <c r="F433" s="218"/>
      <c r="G433" s="243"/>
      <c r="H433" s="44" t="s">
        <v>25</v>
      </c>
      <c r="I433" s="45">
        <v>22</v>
      </c>
      <c r="J433" s="255"/>
      <c r="K433" s="255"/>
      <c r="L433" s="255"/>
    </row>
    <row r="434" spans="1:12" ht="14.25">
      <c r="A434" s="31"/>
      <c r="B434" s="203" t="s">
        <v>45</v>
      </c>
      <c r="C434" s="14">
        <v>1376</v>
      </c>
      <c r="D434" s="242"/>
      <c r="E434" s="218"/>
      <c r="F434" s="218"/>
      <c r="G434" s="243"/>
      <c r="H434" s="244"/>
      <c r="I434" s="244"/>
      <c r="J434" s="255"/>
      <c r="K434" s="255"/>
      <c r="L434" s="255"/>
    </row>
    <row r="435" spans="1:12" ht="14.25">
      <c r="A435" s="31"/>
      <c r="B435" s="146" t="s">
        <v>131</v>
      </c>
      <c r="C435" s="147">
        <f>SUM(C411:C434)</f>
        <v>73721.65</v>
      </c>
      <c r="D435" s="148"/>
      <c r="E435" s="146" t="s">
        <v>131</v>
      </c>
      <c r="F435" s="147">
        <f>SUM(F411:F434)</f>
        <v>2401.64</v>
      </c>
      <c r="G435" s="149"/>
      <c r="H435" s="146" t="s">
        <v>131</v>
      </c>
      <c r="I435" s="147">
        <f>SUM(I411:I434)</f>
        <v>4767</v>
      </c>
      <c r="J435" s="149"/>
      <c r="K435" s="146" t="s">
        <v>131</v>
      </c>
      <c r="L435" s="147">
        <f>SUM(L411:L434)</f>
        <v>21751.130000000005</v>
      </c>
    </row>
    <row r="436" spans="1:12" ht="14.25">
      <c r="A436" s="31"/>
      <c r="B436" s="37"/>
      <c r="C436" s="37"/>
      <c r="D436" s="38"/>
      <c r="E436" s="39"/>
      <c r="F436" s="39"/>
      <c r="G436" s="34"/>
      <c r="H436" s="35"/>
      <c r="I436" s="36"/>
      <c r="J436" s="54"/>
      <c r="K436" s="52"/>
      <c r="L436" s="52"/>
    </row>
    <row r="437" spans="1:12" ht="14.25">
      <c r="A437" s="31"/>
      <c r="B437" s="128" t="s">
        <v>162</v>
      </c>
      <c r="C437" s="42">
        <v>24679</v>
      </c>
      <c r="D437" s="65"/>
      <c r="E437" s="46" t="s">
        <v>110</v>
      </c>
      <c r="F437" s="43">
        <v>16364</v>
      </c>
      <c r="G437" s="65"/>
      <c r="H437" s="46" t="s">
        <v>110</v>
      </c>
      <c r="I437" s="43">
        <v>3145</v>
      </c>
      <c r="J437" s="67"/>
      <c r="K437" s="68"/>
      <c r="L437" s="68"/>
    </row>
    <row r="438" spans="1:12" ht="14.25">
      <c r="A438" s="31"/>
      <c r="B438" s="128" t="s">
        <v>115</v>
      </c>
      <c r="C438" s="42">
        <v>13837</v>
      </c>
      <c r="D438" s="65"/>
      <c r="E438" s="46"/>
      <c r="F438" s="43"/>
      <c r="G438" s="65"/>
      <c r="H438" s="46" t="s">
        <v>115</v>
      </c>
      <c r="I438" s="43">
        <v>4928</v>
      </c>
      <c r="J438" s="67"/>
      <c r="K438" s="68"/>
      <c r="L438" s="68"/>
    </row>
    <row r="439" spans="1:12" ht="14.25">
      <c r="A439" s="155"/>
      <c r="B439" s="241" t="s">
        <v>65</v>
      </c>
      <c r="C439" s="64">
        <v>1357</v>
      </c>
      <c r="D439" s="245"/>
      <c r="E439" s="44"/>
      <c r="F439" s="45"/>
      <c r="G439" s="214"/>
      <c r="H439" s="44" t="s">
        <v>65</v>
      </c>
      <c r="I439" s="45">
        <v>34</v>
      </c>
      <c r="J439" s="213"/>
      <c r="K439" s="203" t="s">
        <v>65</v>
      </c>
      <c r="L439" s="205">
        <v>566</v>
      </c>
    </row>
    <row r="440" spans="1:12" ht="14.25">
      <c r="A440" s="31"/>
      <c r="B440" s="128" t="s">
        <v>163</v>
      </c>
      <c r="C440" s="42">
        <v>11290</v>
      </c>
      <c r="D440" s="65"/>
      <c r="E440" s="47"/>
      <c r="F440" s="47"/>
      <c r="G440" s="66"/>
      <c r="H440" s="46" t="s">
        <v>66</v>
      </c>
      <c r="I440" s="43">
        <v>745</v>
      </c>
      <c r="J440" s="67"/>
      <c r="K440" s="128" t="s">
        <v>66</v>
      </c>
      <c r="L440" s="130">
        <v>1178.15</v>
      </c>
    </row>
    <row r="441" spans="1:12" ht="14.25">
      <c r="A441" s="31"/>
      <c r="B441" s="203" t="s">
        <v>149</v>
      </c>
      <c r="C441" s="64">
        <v>2633</v>
      </c>
      <c r="D441" s="245"/>
      <c r="E441" s="246"/>
      <c r="F441" s="246"/>
      <c r="G441" s="214"/>
      <c r="H441" s="44" t="s">
        <v>149</v>
      </c>
      <c r="I441" s="213">
        <v>617</v>
      </c>
      <c r="J441" s="214"/>
      <c r="K441" s="203" t="s">
        <v>149</v>
      </c>
      <c r="L441" s="205">
        <v>681</v>
      </c>
    </row>
    <row r="442" spans="1:12" ht="15">
      <c r="A442" s="31"/>
      <c r="B442" s="254"/>
      <c r="C442" s="254"/>
      <c r="D442" s="254"/>
      <c r="E442" s="254"/>
      <c r="F442" s="254"/>
      <c r="G442" s="254"/>
      <c r="H442" s="254"/>
      <c r="I442" s="254"/>
      <c r="J442" s="216"/>
      <c r="K442" s="203" t="s">
        <v>127</v>
      </c>
      <c r="L442" s="204">
        <v>6097</v>
      </c>
    </row>
    <row r="443" spans="1:12" ht="14.25">
      <c r="A443" s="31"/>
      <c r="B443" s="218"/>
      <c r="C443" s="218"/>
      <c r="D443" s="218"/>
      <c r="E443" s="218"/>
      <c r="F443" s="218"/>
      <c r="G443" s="218"/>
      <c r="H443" s="218"/>
      <c r="I443" s="218"/>
      <c r="J443" s="214"/>
      <c r="K443" s="203" t="s">
        <v>38</v>
      </c>
      <c r="L443" s="204">
        <v>338.3</v>
      </c>
    </row>
    <row r="444" spans="1:12" ht="45">
      <c r="A444" s="155">
        <v>43370</v>
      </c>
      <c r="B444" s="203" t="s">
        <v>150</v>
      </c>
      <c r="C444" s="64">
        <v>3168</v>
      </c>
      <c r="D444" s="245"/>
      <c r="E444" s="246"/>
      <c r="F444" s="246"/>
      <c r="G444" s="214"/>
      <c r="H444" s="213" t="s">
        <v>140</v>
      </c>
      <c r="I444" s="213">
        <v>620</v>
      </c>
      <c r="J444" s="214"/>
      <c r="K444" s="206" t="s">
        <v>140</v>
      </c>
      <c r="L444" s="206">
        <v>6212.4</v>
      </c>
    </row>
    <row r="445" spans="1:12" ht="14.25">
      <c r="A445" s="31" t="s">
        <v>254</v>
      </c>
      <c r="B445" s="203" t="s">
        <v>36</v>
      </c>
      <c r="C445" s="14">
        <v>10568</v>
      </c>
      <c r="D445" s="242"/>
      <c r="E445" s="15" t="s">
        <v>36</v>
      </c>
      <c r="F445" s="45">
        <v>1202.62</v>
      </c>
      <c r="G445" s="214"/>
      <c r="H445" s="44" t="s">
        <v>36</v>
      </c>
      <c r="I445" s="45">
        <v>2981</v>
      </c>
      <c r="J445" s="213"/>
      <c r="K445" s="44"/>
      <c r="L445" s="45"/>
    </row>
    <row r="446" spans="1:12" ht="14.25">
      <c r="A446" s="31"/>
      <c r="B446" s="203" t="s">
        <v>83</v>
      </c>
      <c r="C446" s="64">
        <v>938</v>
      </c>
      <c r="D446" s="245"/>
      <c r="E446" s="246"/>
      <c r="F446" s="246"/>
      <c r="G446" s="214"/>
      <c r="H446" s="213"/>
      <c r="I446" s="213"/>
      <c r="J446" s="213"/>
      <c r="K446" s="44"/>
      <c r="L446" s="45"/>
    </row>
    <row r="447" spans="1:12" ht="14.25">
      <c r="A447" s="31"/>
      <c r="B447" s="203" t="s">
        <v>84</v>
      </c>
      <c r="C447" s="64">
        <v>991</v>
      </c>
      <c r="D447" s="245"/>
      <c r="E447" s="246"/>
      <c r="F447" s="246"/>
      <c r="G447" s="214"/>
      <c r="H447" s="213"/>
      <c r="I447" s="213"/>
      <c r="J447" s="213"/>
      <c r="K447" s="44"/>
      <c r="L447" s="45"/>
    </row>
    <row r="448" spans="1:12" ht="14.25">
      <c r="A448" s="31"/>
      <c r="B448" s="203" t="s">
        <v>37</v>
      </c>
      <c r="C448" s="64">
        <v>1091</v>
      </c>
      <c r="D448" s="245"/>
      <c r="E448" s="246"/>
      <c r="F448" s="246"/>
      <c r="G448" s="214"/>
      <c r="H448" s="213"/>
      <c r="I448" s="213"/>
      <c r="J448" s="213"/>
      <c r="K448" s="44"/>
      <c r="L448" s="45"/>
    </row>
    <row r="449" spans="1:12" ht="14.25">
      <c r="A449" s="31"/>
      <c r="B449" s="203" t="s">
        <v>16</v>
      </c>
      <c r="C449" s="64">
        <v>1711</v>
      </c>
      <c r="D449" s="245"/>
      <c r="E449" s="246"/>
      <c r="F449" s="246"/>
      <c r="G449" s="214"/>
      <c r="H449" s="213"/>
      <c r="I449" s="213"/>
      <c r="J449" s="213"/>
      <c r="K449" s="44"/>
      <c r="L449" s="45"/>
    </row>
    <row r="450" spans="1:12" ht="14.25">
      <c r="A450" s="31"/>
      <c r="B450" s="203" t="s">
        <v>11</v>
      </c>
      <c r="C450" s="64">
        <v>2157</v>
      </c>
      <c r="D450" s="245"/>
      <c r="E450" s="246"/>
      <c r="F450" s="246"/>
      <c r="G450" s="214"/>
      <c r="H450" s="213"/>
      <c r="I450" s="213"/>
      <c r="J450" s="213"/>
      <c r="K450" s="44"/>
      <c r="L450" s="45"/>
    </row>
    <row r="451" spans="1:12" ht="22.5">
      <c r="A451" s="31"/>
      <c r="B451" s="128" t="s">
        <v>141</v>
      </c>
      <c r="C451" s="42">
        <v>55825</v>
      </c>
      <c r="D451" s="51"/>
      <c r="E451" s="51"/>
      <c r="F451" s="51"/>
      <c r="G451" s="51"/>
      <c r="H451" s="11" t="s">
        <v>141</v>
      </c>
      <c r="I451" s="43">
        <v>11886</v>
      </c>
      <c r="J451" s="67"/>
      <c r="K451" s="85" t="s">
        <v>62</v>
      </c>
      <c r="L451" s="67">
        <v>2241.11</v>
      </c>
    </row>
    <row r="452" spans="1:12" ht="14.25">
      <c r="A452" s="31"/>
      <c r="B452" s="81" t="s">
        <v>64</v>
      </c>
      <c r="C452" s="42">
        <v>6328</v>
      </c>
      <c r="D452" s="51"/>
      <c r="E452" s="51"/>
      <c r="F452" s="51"/>
      <c r="G452" s="51"/>
      <c r="H452" s="51"/>
      <c r="I452" s="51"/>
      <c r="J452" s="67"/>
      <c r="K452" s="81" t="s">
        <v>64</v>
      </c>
      <c r="L452" s="43">
        <v>983.8</v>
      </c>
    </row>
    <row r="453" spans="1:12" ht="14.25">
      <c r="A453" s="31"/>
      <c r="B453" s="86" t="s">
        <v>147</v>
      </c>
      <c r="C453" s="68">
        <v>1608</v>
      </c>
      <c r="D453" s="51"/>
      <c r="E453" s="51"/>
      <c r="F453" s="51"/>
      <c r="G453" s="51"/>
      <c r="H453" s="51"/>
      <c r="I453" s="51"/>
      <c r="J453" s="67"/>
      <c r="K453" s="81" t="s">
        <v>124</v>
      </c>
      <c r="L453" s="43">
        <v>288.74</v>
      </c>
    </row>
    <row r="454" spans="1:12" ht="14.25">
      <c r="A454" s="31"/>
      <c r="B454" s="15" t="s">
        <v>131</v>
      </c>
      <c r="C454" s="14">
        <f>SUM(C437:C453)</f>
        <v>138181</v>
      </c>
      <c r="D454" s="7"/>
      <c r="E454" s="15" t="s">
        <v>131</v>
      </c>
      <c r="F454" s="14">
        <f>SUM(F437:F453)</f>
        <v>17566.62</v>
      </c>
      <c r="G454" s="10"/>
      <c r="H454" s="15" t="s">
        <v>131</v>
      </c>
      <c r="I454" s="14">
        <f>SUM(I437:I453)</f>
        <v>24956</v>
      </c>
      <c r="J454" s="10"/>
      <c r="K454" s="15" t="s">
        <v>131</v>
      </c>
      <c r="L454" s="14">
        <f>SUM(L437:L453)</f>
        <v>18586.5</v>
      </c>
    </row>
    <row r="455" spans="1:12" ht="14.25">
      <c r="A455" s="31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</row>
    <row r="456" spans="1:12" ht="14.25">
      <c r="A456" s="155"/>
      <c r="B456" s="203" t="s">
        <v>33</v>
      </c>
      <c r="C456" s="14">
        <v>9868</v>
      </c>
      <c r="D456" s="242"/>
      <c r="E456" s="247"/>
      <c r="F456" s="247"/>
      <c r="G456" s="243"/>
      <c r="H456" s="218"/>
      <c r="I456" s="218"/>
      <c r="J456" s="216"/>
      <c r="K456" s="205" t="s">
        <v>33</v>
      </c>
      <c r="L456" s="205">
        <v>5815.49</v>
      </c>
    </row>
    <row r="457" spans="1:12" ht="14.25">
      <c r="A457" s="31"/>
      <c r="B457" s="203" t="s">
        <v>6</v>
      </c>
      <c r="C457" s="14">
        <v>19367</v>
      </c>
      <c r="D457" s="14"/>
      <c r="E457" s="249"/>
      <c r="F457" s="249"/>
      <c r="G457" s="243"/>
      <c r="H457" s="15" t="s">
        <v>6</v>
      </c>
      <c r="I457" s="215">
        <v>5257</v>
      </c>
      <c r="J457" s="216"/>
      <c r="K457" s="203" t="s">
        <v>6</v>
      </c>
      <c r="L457" s="204">
        <v>5414.93</v>
      </c>
    </row>
    <row r="458" spans="1:12" ht="14.25">
      <c r="A458" s="31"/>
      <c r="B458" s="203" t="s">
        <v>7</v>
      </c>
      <c r="C458" s="14">
        <v>5874</v>
      </c>
      <c r="D458" s="242"/>
      <c r="E458" s="247"/>
      <c r="F458" s="247"/>
      <c r="G458" s="243"/>
      <c r="H458" s="218"/>
      <c r="I458" s="218"/>
      <c r="J458" s="213"/>
      <c r="K458" s="203" t="s">
        <v>7</v>
      </c>
      <c r="L458" s="204">
        <v>2274.46</v>
      </c>
    </row>
    <row r="459" spans="1:12" ht="14.25">
      <c r="A459" s="31"/>
      <c r="B459" s="14"/>
      <c r="C459" s="14"/>
      <c r="D459" s="242"/>
      <c r="E459" s="247"/>
      <c r="F459" s="247"/>
      <c r="G459" s="243"/>
      <c r="H459" s="218"/>
      <c r="I459" s="218"/>
      <c r="J459" s="213"/>
      <c r="K459" s="203" t="s">
        <v>11</v>
      </c>
      <c r="L459" s="204">
        <v>399</v>
      </c>
    </row>
    <row r="460" spans="1:12" ht="14.25">
      <c r="A460" s="31"/>
      <c r="B460" s="14"/>
      <c r="C460" s="14"/>
      <c r="D460" s="242"/>
      <c r="E460" s="247"/>
      <c r="F460" s="247"/>
      <c r="G460" s="243"/>
      <c r="H460" s="218"/>
      <c r="I460" s="218"/>
      <c r="J460" s="213"/>
      <c r="K460" s="206" t="s">
        <v>20</v>
      </c>
      <c r="L460" s="206">
        <v>856.25</v>
      </c>
    </row>
    <row r="461" spans="1:12" ht="14.25">
      <c r="A461" s="31"/>
      <c r="B461" s="14"/>
      <c r="C461" s="14"/>
      <c r="D461" s="242"/>
      <c r="E461" s="247"/>
      <c r="F461" s="247"/>
      <c r="G461" s="243"/>
      <c r="H461" s="218"/>
      <c r="I461" s="218"/>
      <c r="J461" s="216"/>
      <c r="K461" s="203" t="s">
        <v>71</v>
      </c>
      <c r="L461" s="204">
        <v>323.8</v>
      </c>
    </row>
    <row r="462" spans="1:12" ht="14.25">
      <c r="A462" s="31"/>
      <c r="B462" s="128" t="s">
        <v>48</v>
      </c>
      <c r="C462" s="42">
        <v>5263</v>
      </c>
      <c r="D462" s="65"/>
      <c r="E462" s="47"/>
      <c r="F462" s="47"/>
      <c r="G462" s="66"/>
      <c r="H462" s="46" t="s">
        <v>48</v>
      </c>
      <c r="I462" s="43">
        <v>568</v>
      </c>
      <c r="J462" s="67"/>
      <c r="K462" s="127" t="s">
        <v>48</v>
      </c>
      <c r="L462" s="127">
        <v>520.22</v>
      </c>
    </row>
    <row r="463" spans="1:12" ht="14.25">
      <c r="A463" s="155">
        <v>43371</v>
      </c>
      <c r="B463" s="203" t="s">
        <v>97</v>
      </c>
      <c r="C463" s="64">
        <v>4043</v>
      </c>
      <c r="D463" s="245"/>
      <c r="E463" s="246"/>
      <c r="F463" s="246"/>
      <c r="G463" s="214"/>
      <c r="H463" s="216"/>
      <c r="I463" s="216"/>
      <c r="J463" s="216"/>
      <c r="K463" s="203" t="s">
        <v>97</v>
      </c>
      <c r="L463" s="204">
        <v>762</v>
      </c>
    </row>
    <row r="464" spans="1:12" ht="15">
      <c r="A464" s="31" t="s">
        <v>168</v>
      </c>
      <c r="B464" s="203" t="s">
        <v>85</v>
      </c>
      <c r="C464" s="14">
        <v>1927</v>
      </c>
      <c r="D464" s="242"/>
      <c r="E464" s="247"/>
      <c r="F464" s="247"/>
      <c r="G464" s="243"/>
      <c r="H464" s="254"/>
      <c r="I464" s="254"/>
      <c r="J464" s="216"/>
      <c r="K464" s="44"/>
      <c r="L464" s="45"/>
    </row>
    <row r="465" spans="1:12" ht="15">
      <c r="A465" s="31"/>
      <c r="B465" s="203" t="s">
        <v>86</v>
      </c>
      <c r="C465" s="14">
        <v>1193</v>
      </c>
      <c r="D465" s="242"/>
      <c r="E465" s="247"/>
      <c r="F465" s="247"/>
      <c r="G465" s="243"/>
      <c r="H465" s="254"/>
      <c r="I465" s="254"/>
      <c r="J465" s="216"/>
      <c r="K465" s="44"/>
      <c r="L465" s="45"/>
    </row>
    <row r="466" spans="1:12" ht="15">
      <c r="A466" s="31"/>
      <c r="B466" s="203" t="s">
        <v>87</v>
      </c>
      <c r="C466" s="14">
        <v>722</v>
      </c>
      <c r="D466" s="242"/>
      <c r="E466" s="247"/>
      <c r="F466" s="247"/>
      <c r="G466" s="243"/>
      <c r="H466" s="254"/>
      <c r="I466" s="254"/>
      <c r="J466" s="216"/>
      <c r="K466" s="44"/>
      <c r="L466" s="45"/>
    </row>
    <row r="467" spans="1:12" ht="15">
      <c r="A467" s="31"/>
      <c r="B467" s="203" t="s">
        <v>39</v>
      </c>
      <c r="C467" s="14">
        <v>1352</v>
      </c>
      <c r="D467" s="242"/>
      <c r="E467" s="247"/>
      <c r="F467" s="247"/>
      <c r="G467" s="243"/>
      <c r="H467" s="254"/>
      <c r="I467" s="254"/>
      <c r="J467" s="216"/>
      <c r="K467" s="44"/>
      <c r="L467" s="45"/>
    </row>
    <row r="468" spans="1:12" ht="15">
      <c r="A468" s="31"/>
      <c r="B468" s="203" t="s">
        <v>40</v>
      </c>
      <c r="C468" s="14">
        <v>1222</v>
      </c>
      <c r="D468" s="242"/>
      <c r="E468" s="247"/>
      <c r="F468" s="247"/>
      <c r="G468" s="243"/>
      <c r="H468" s="254"/>
      <c r="I468" s="254"/>
      <c r="J468" s="216"/>
      <c r="K468" s="44"/>
      <c r="L468" s="45"/>
    </row>
    <row r="469" spans="1:17" ht="15">
      <c r="A469" s="31"/>
      <c r="B469" s="203" t="s">
        <v>41</v>
      </c>
      <c r="C469" s="14">
        <v>1571</v>
      </c>
      <c r="D469" s="242"/>
      <c r="E469" s="247"/>
      <c r="F469" s="247"/>
      <c r="G469" s="243"/>
      <c r="H469" s="254"/>
      <c r="I469" s="254"/>
      <c r="J469" s="216"/>
      <c r="K469" s="44"/>
      <c r="L469" s="45"/>
      <c r="N469" s="9" t="s">
        <v>206</v>
      </c>
      <c r="O469" s="9"/>
      <c r="P469" s="9"/>
      <c r="Q469" s="9"/>
    </row>
    <row r="470" spans="1:17" ht="15">
      <c r="A470" s="31"/>
      <c r="B470" s="203" t="s">
        <v>98</v>
      </c>
      <c r="C470" s="64">
        <v>4477</v>
      </c>
      <c r="D470" s="242"/>
      <c r="E470" s="247"/>
      <c r="F470" s="247"/>
      <c r="G470" s="243"/>
      <c r="H470" s="254"/>
      <c r="I470" s="254"/>
      <c r="J470" s="216"/>
      <c r="K470" s="44"/>
      <c r="L470" s="45"/>
      <c r="N470" s="114" t="s">
        <v>196</v>
      </c>
      <c r="O470" s="114"/>
      <c r="P470" s="9"/>
      <c r="Q470" s="9"/>
    </row>
    <row r="471" spans="1:17" ht="14.25">
      <c r="A471" s="31"/>
      <c r="B471" s="14"/>
      <c r="C471" s="14"/>
      <c r="D471" s="242"/>
      <c r="E471" s="247"/>
      <c r="F471" s="247"/>
      <c r="G471" s="243"/>
      <c r="H471" s="44" t="s">
        <v>114</v>
      </c>
      <c r="I471" s="45">
        <v>13</v>
      </c>
      <c r="J471" s="216"/>
      <c r="K471" s="44"/>
      <c r="L471" s="45"/>
      <c r="N471" s="9" t="s">
        <v>197</v>
      </c>
      <c r="O471" s="9" t="s">
        <v>198</v>
      </c>
      <c r="P471" s="9" t="s">
        <v>199</v>
      </c>
      <c r="Q471" s="9" t="s">
        <v>200</v>
      </c>
    </row>
    <row r="472" spans="1:17" ht="14.25">
      <c r="A472" s="31"/>
      <c r="B472" s="14"/>
      <c r="C472" s="14"/>
      <c r="D472" s="242"/>
      <c r="E472" s="247"/>
      <c r="F472" s="247"/>
      <c r="G472" s="243"/>
      <c r="H472" s="216" t="s">
        <v>159</v>
      </c>
      <c r="I472" s="216">
        <v>57</v>
      </c>
      <c r="J472" s="216"/>
      <c r="K472" s="44"/>
      <c r="L472" s="45"/>
      <c r="N472" s="115">
        <f>SUM(C381+C412+C413+C415+C416+C417+C418+C420+C433+C434+C439+C441+C444+C445+C446+C447+C448+C449+C450+C456+C457+C458+C463+C464+C465+C466+C467+C468+C469+C470)</f>
        <v>189102.65</v>
      </c>
      <c r="O472" s="115">
        <f>SUM(F381+F445)</f>
        <v>11958.619999999999</v>
      </c>
      <c r="P472" s="115">
        <f>SUM(I381+I412+I415+I416+I417+I420+I433+I439+I441+I444+I445+I457+I471+I472)</f>
        <v>20678</v>
      </c>
      <c r="Q472" s="115">
        <f>SUM(L381+L412+L413+L415+L416+L417+L418+L419+L420+L439+L441+L442+L443+L444+L456+L457+L458+L459+L460+L461+L463)</f>
        <v>60492.060000000005</v>
      </c>
    </row>
    <row r="473" spans="1:17" ht="14.25">
      <c r="A473" s="31"/>
      <c r="B473" s="15" t="s">
        <v>131</v>
      </c>
      <c r="C473" s="14">
        <f>SUM(C456:C472)</f>
        <v>56879</v>
      </c>
      <c r="D473" s="7"/>
      <c r="E473" s="15" t="s">
        <v>131</v>
      </c>
      <c r="F473" s="14">
        <f>SUM(F456:F472)</f>
        <v>0</v>
      </c>
      <c r="G473" s="10"/>
      <c r="H473" s="44" t="s">
        <v>131</v>
      </c>
      <c r="I473" s="14">
        <f>SUM(I456:I472)</f>
        <v>5895</v>
      </c>
      <c r="J473" s="66"/>
      <c r="K473" s="44" t="s">
        <v>131</v>
      </c>
      <c r="L473" s="14">
        <f>SUM(L456:L472)</f>
        <v>16366.15</v>
      </c>
      <c r="N473" s="20" t="s">
        <v>202</v>
      </c>
      <c r="O473" s="20"/>
      <c r="P473" s="20"/>
      <c r="Q473" s="20"/>
    </row>
    <row r="474" spans="1:17" ht="14.25">
      <c r="A474" s="31"/>
      <c r="B474" s="40"/>
      <c r="C474" s="40"/>
      <c r="D474" s="38"/>
      <c r="E474" s="41"/>
      <c r="F474" s="40"/>
      <c r="G474" s="34"/>
      <c r="H474" s="41"/>
      <c r="I474" s="40"/>
      <c r="J474" s="34"/>
      <c r="K474" s="41"/>
      <c r="L474" s="40"/>
      <c r="N474" s="113">
        <f>SUM(C409+C411+C414+C421+C422+C423+C424+C425+C426+C427+C428+C429+C431+C432+C437+C438+C440+C451+C452+C453+C462)</f>
        <v>294471</v>
      </c>
      <c r="O474" s="113">
        <f>SUM(F435+F437)</f>
        <v>18765.64</v>
      </c>
      <c r="P474" s="113">
        <f>SUM(I409+I414+I426+I427+I437+I438+I440+I451+I462)</f>
        <v>35663</v>
      </c>
      <c r="Q474" s="113">
        <f>SUM(L409+L411+L414+L421+L422+L423+L440+L451+L452+L453+L462)</f>
        <v>22417.720000000005</v>
      </c>
    </row>
    <row r="475" spans="2:10" ht="14.25">
      <c r="B475" s="21"/>
      <c r="C475" s="21"/>
      <c r="D475" s="22"/>
      <c r="E475" s="23"/>
      <c r="F475" s="23"/>
      <c r="G475" s="24"/>
      <c r="J475" s="56"/>
    </row>
    <row r="476" spans="1:17" ht="14.25">
      <c r="A476" s="150"/>
      <c r="B476" s="26" t="s">
        <v>132</v>
      </c>
      <c r="C476" s="238">
        <f>SUM(C22+C50+C76+C100+C130+C149+C174+C196+C223+C251+C273+C298+C320+C337+C360+C381+C409+C435+C454+C473)</f>
        <v>1876191.5999999999</v>
      </c>
      <c r="D476" s="21"/>
      <c r="E476" s="26" t="s">
        <v>132</v>
      </c>
      <c r="F476" s="238">
        <f>SUM(F22+F50+F76+F100+F130+F149+F174+F196+F223+F251+F273+F298+F320+F337+F360+F381+F409+F435+F454+F473)</f>
        <v>122897.03999999998</v>
      </c>
      <c r="G476" s="28"/>
      <c r="H476" s="26" t="s">
        <v>132</v>
      </c>
      <c r="I476" s="238">
        <f>SUM(I22+I50+I76+I100+I130+I149+I174+I196+I223+I251+I273+I298+I320+I337+I360+I381+I409+I435+I454+I473)</f>
        <v>225364</v>
      </c>
      <c r="J476" s="56"/>
      <c r="K476" s="26" t="s">
        <v>132</v>
      </c>
      <c r="L476" s="238">
        <f>SUM(L22+L50+L76+L100+L130+L149+L174+L196+L223+L251+L273+L298+L320+L337+L360+L381+L409+L435+L454+L473)</f>
        <v>309397.3700000001</v>
      </c>
      <c r="N476" s="256">
        <f>SUM(N128+N130+N250+N252+N357+N359+N472+N474)</f>
        <v>1876191.5999999999</v>
      </c>
      <c r="O476" s="256">
        <f>SUM(O128+O130+O250+O252+O357+O359+O472+O474)</f>
        <v>122897.04</v>
      </c>
      <c r="P476" s="256">
        <f>SUM(P128+P130+P250+P252+P357+P359+P472+P474)</f>
        <v>225364</v>
      </c>
      <c r="Q476" s="256">
        <f>SUM(Q128+Q130+Q250+Q252+Q357+Q359+Q472+Q474)</f>
        <v>309397.37000000005</v>
      </c>
    </row>
    <row r="477" spans="1:12" ht="14.25">
      <c r="A477" s="150"/>
      <c r="B477" s="26"/>
      <c r="C477" s="27"/>
      <c r="D477" s="21"/>
      <c r="E477" s="26"/>
      <c r="F477" s="27"/>
      <c r="G477" s="28"/>
      <c r="H477" s="26"/>
      <c r="I477" s="27"/>
      <c r="J477" s="56"/>
      <c r="K477" s="26"/>
      <c r="L477" s="27"/>
    </row>
    <row r="478" spans="2:12" ht="14.25">
      <c r="B478" s="27"/>
      <c r="C478" s="27"/>
      <c r="D478" s="21"/>
      <c r="E478" s="29"/>
      <c r="F478" s="29"/>
      <c r="G478" s="28"/>
      <c r="J478" s="56"/>
      <c r="K478" s="56"/>
      <c r="L478" s="56"/>
    </row>
    <row r="479" spans="1:12" ht="14.25">
      <c r="A479" s="125" t="s">
        <v>260</v>
      </c>
      <c r="C479" s="259">
        <f>SUM(C476+C494)</f>
        <v>1951526.5999999999</v>
      </c>
      <c r="F479" s="259">
        <f>SUM(F476+F494)</f>
        <v>122897.03999999998</v>
      </c>
      <c r="I479" s="259">
        <f>SUM(I476+I494)</f>
        <v>230592</v>
      </c>
      <c r="L479" s="259">
        <f>SUM(L476+L494)</f>
        <v>309397.3700000001</v>
      </c>
    </row>
    <row r="481" spans="1:18" ht="14.25">
      <c r="A481" s="109" t="s">
        <v>188</v>
      </c>
      <c r="B481" s="110"/>
      <c r="C481" s="93"/>
      <c r="D481" s="110"/>
      <c r="E481" s="110"/>
      <c r="F481" s="93"/>
      <c r="G481" s="110"/>
      <c r="H481" s="110"/>
      <c r="I481" s="93"/>
      <c r="J481" s="110"/>
      <c r="K481" s="110"/>
      <c r="L481" s="93"/>
      <c r="N481" s="121">
        <f>SUM(N128+N250+N357+N472)</f>
        <v>727581.6</v>
      </c>
      <c r="O481" s="121">
        <f>SUM(O128+O250+O357+O472)</f>
        <v>47834.479999999996</v>
      </c>
      <c r="P481" s="121">
        <f>SUM(P128+P250+P357+P472)</f>
        <v>82712</v>
      </c>
      <c r="Q481" s="121">
        <f>SUM(Q128+Q250+Q357+Q472)</f>
        <v>242182.99</v>
      </c>
      <c r="R481"/>
    </row>
    <row r="482" spans="1:19" ht="14.25">
      <c r="A482" s="25" t="s">
        <v>189</v>
      </c>
      <c r="C482" s="111"/>
      <c r="D482" s="112"/>
      <c r="E482" s="112"/>
      <c r="F482" s="111"/>
      <c r="G482" s="112"/>
      <c r="H482" s="112"/>
      <c r="I482" s="111"/>
      <c r="J482" s="112"/>
      <c r="K482" s="112"/>
      <c r="L482" s="111"/>
      <c r="N482" s="121">
        <f>SUM(N130+N252+N359+N474)</f>
        <v>1148610</v>
      </c>
      <c r="O482" s="121">
        <f>SUM(O130+O252+O359+O474)</f>
        <v>75062.56</v>
      </c>
      <c r="P482" s="121">
        <f>SUM(P130+P252+P359+P474)</f>
        <v>142652</v>
      </c>
      <c r="Q482" s="121">
        <f>SUM(Q130+Q252+Q359+Q474)</f>
        <v>67214.38</v>
      </c>
      <c r="R482"/>
      <c r="S482" s="18"/>
    </row>
    <row r="483" spans="1:18" ht="14.25">
      <c r="A483" s="25" t="s">
        <v>195</v>
      </c>
      <c r="C483" s="123"/>
      <c r="F483" s="123"/>
      <c r="I483" s="123"/>
      <c r="L483" s="123"/>
      <c r="N483" s="123">
        <f>SUM(N481:N482)</f>
        <v>1876191.6</v>
      </c>
      <c r="O483" s="123">
        <f>SUM(O481:O482)</f>
        <v>122897.04</v>
      </c>
      <c r="P483" s="123">
        <f>SUM(P481:P482)</f>
        <v>225364</v>
      </c>
      <c r="Q483" s="123">
        <f>SUM(Q481:Q482)</f>
        <v>309397.37</v>
      </c>
      <c r="R483"/>
    </row>
    <row r="485" ht="14.25">
      <c r="A485" s="25"/>
    </row>
    <row r="486" spans="1:2" ht="14.25">
      <c r="A486" s="25"/>
      <c r="B486" s="49" t="s">
        <v>190</v>
      </c>
    </row>
    <row r="487" spans="1:12" ht="14.25">
      <c r="A487" s="25" t="s">
        <v>261</v>
      </c>
      <c r="B487" s="87" t="s">
        <v>52</v>
      </c>
      <c r="C487" s="88">
        <v>4223</v>
      </c>
      <c r="D487" s="65"/>
      <c r="E487" s="47"/>
      <c r="F487" s="47"/>
      <c r="G487" s="66"/>
      <c r="H487" s="68"/>
      <c r="I487" s="68"/>
      <c r="J487" s="68"/>
      <c r="K487" s="68"/>
      <c r="L487" s="68"/>
    </row>
    <row r="488" spans="1:65" ht="59.25" customHeight="1">
      <c r="A488" s="25" t="s">
        <v>261</v>
      </c>
      <c r="B488" s="87" t="s">
        <v>230</v>
      </c>
      <c r="C488" s="82">
        <v>2192</v>
      </c>
      <c r="D488" s="65"/>
      <c r="E488" s="47"/>
      <c r="F488" s="47"/>
      <c r="G488" s="66"/>
      <c r="H488" s="68"/>
      <c r="I488" s="68"/>
      <c r="J488" s="67"/>
      <c r="K488" s="68"/>
      <c r="L488" s="68"/>
      <c r="M488" s="20">
        <v>21</v>
      </c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</row>
    <row r="489" spans="1:65" ht="21.75" customHeight="1">
      <c r="A489" s="124" t="s">
        <v>262</v>
      </c>
      <c r="B489" s="87" t="s">
        <v>258</v>
      </c>
      <c r="C489" s="88">
        <v>14664</v>
      </c>
      <c r="D489" s="232"/>
      <c r="E489" s="47"/>
      <c r="F489" s="47"/>
      <c r="G489" s="233"/>
      <c r="H489" s="87" t="s">
        <v>92</v>
      </c>
      <c r="I489" s="89">
        <v>1307</v>
      </c>
      <c r="J489" s="234"/>
      <c r="K489" s="68"/>
      <c r="L489" s="68"/>
      <c r="M489" s="20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</row>
    <row r="490" spans="1:65" ht="21.75" customHeight="1">
      <c r="A490" s="124" t="s">
        <v>262</v>
      </c>
      <c r="B490" s="87" t="s">
        <v>258</v>
      </c>
      <c r="C490" s="88">
        <v>14664</v>
      </c>
      <c r="D490" s="232"/>
      <c r="E490" s="47"/>
      <c r="F490" s="47"/>
      <c r="G490" s="233"/>
      <c r="H490" s="87" t="s">
        <v>92</v>
      </c>
      <c r="I490" s="89">
        <v>1307</v>
      </c>
      <c r="J490" s="234"/>
      <c r="K490" s="68"/>
      <c r="L490" s="68"/>
      <c r="M490" s="20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</row>
    <row r="491" spans="1:65" ht="21.75" customHeight="1">
      <c r="A491" s="124" t="s">
        <v>262</v>
      </c>
      <c r="B491" s="87" t="s">
        <v>258</v>
      </c>
      <c r="C491" s="88">
        <v>14664</v>
      </c>
      <c r="D491" s="232"/>
      <c r="E491" s="47"/>
      <c r="F491" s="47"/>
      <c r="G491" s="233"/>
      <c r="H491" s="87" t="s">
        <v>92</v>
      </c>
      <c r="I491" s="89">
        <v>1307</v>
      </c>
      <c r="J491" s="234"/>
      <c r="K491" s="68"/>
      <c r="L491" s="68"/>
      <c r="M491" s="20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</row>
    <row r="492" spans="1:65" ht="21.75" customHeight="1">
      <c r="A492" s="124" t="s">
        <v>262</v>
      </c>
      <c r="B492" s="87" t="s">
        <v>258</v>
      </c>
      <c r="C492" s="88">
        <v>14664</v>
      </c>
      <c r="D492" s="232"/>
      <c r="E492" s="47"/>
      <c r="F492" s="47"/>
      <c r="G492" s="233"/>
      <c r="H492" s="87" t="s">
        <v>92</v>
      </c>
      <c r="I492" s="89">
        <v>1307</v>
      </c>
      <c r="J492" s="234"/>
      <c r="K492" s="68"/>
      <c r="L492" s="68"/>
      <c r="M492" s="20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</row>
    <row r="493" spans="1:65" ht="28.5" customHeight="1" thickBot="1">
      <c r="A493" s="260" t="s">
        <v>268</v>
      </c>
      <c r="B493" s="87" t="s">
        <v>93</v>
      </c>
      <c r="C493" s="88">
        <v>10264</v>
      </c>
      <c r="D493" s="232"/>
      <c r="E493" s="47"/>
      <c r="F493" s="47"/>
      <c r="G493" s="233"/>
      <c r="H493" s="68"/>
      <c r="I493" s="68"/>
      <c r="J493" s="234"/>
      <c r="K493" s="68"/>
      <c r="L493" s="68"/>
      <c r="M493" s="20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</row>
    <row r="494" spans="1:12" ht="23.25" thickBot="1">
      <c r="A494" s="25"/>
      <c r="B494" s="101" t="s">
        <v>193</v>
      </c>
      <c r="C494" s="102">
        <f>SUM(C487:C493)</f>
        <v>75335</v>
      </c>
      <c r="D494" s="103"/>
      <c r="E494" s="235"/>
      <c r="F494" s="236">
        <f>SUM(F487:F488)</f>
        <v>0</v>
      </c>
      <c r="G494" s="105"/>
      <c r="H494" s="237"/>
      <c r="I494" s="236">
        <f>SUM(I487:I493)</f>
        <v>5228</v>
      </c>
      <c r="J494" s="107"/>
      <c r="K494" s="237"/>
      <c r="L494" s="236">
        <f>SUM(L487:L493)</f>
        <v>0</v>
      </c>
    </row>
    <row r="495" ht="409.5">
      <c r="A495" s="25"/>
    </row>
    <row r="496" spans="1:12" ht="409.5">
      <c r="A496" s="25"/>
      <c r="B496" s="48" t="s">
        <v>194</v>
      </c>
      <c r="C496" s="257">
        <f>SUM(C476+C494)</f>
        <v>1951526.5999999999</v>
      </c>
      <c r="F496" s="257">
        <f>SUM(F476+F494)</f>
        <v>122897.03999999998</v>
      </c>
      <c r="I496" s="257">
        <f>SUM(I476+I494)</f>
        <v>230592</v>
      </c>
      <c r="L496" s="257">
        <f>SUM(L476+L494)</f>
        <v>309397.3700000001</v>
      </c>
    </row>
    <row r="497" spans="1:12" ht="409.5">
      <c r="A497" s="25"/>
      <c r="B497" s="49" t="s">
        <v>229</v>
      </c>
      <c r="C497" s="123">
        <f>-SUM(C494)</f>
        <v>-75335</v>
      </c>
      <c r="F497" s="123">
        <f>-SUM(F494)</f>
        <v>0</v>
      </c>
      <c r="I497" s="123">
        <f>-SUM(I494)</f>
        <v>-5228</v>
      </c>
      <c r="L497" s="123">
        <f>-SUM(L494)</f>
        <v>0</v>
      </c>
    </row>
    <row r="498" spans="1:12" ht="409.5">
      <c r="A498" s="25"/>
      <c r="C498" s="123"/>
      <c r="F498" s="123"/>
      <c r="I498" s="123"/>
      <c r="L498" s="123">
        <f>-SUM(L494)</f>
        <v>0</v>
      </c>
    </row>
    <row r="499" spans="1:12" ht="409.5">
      <c r="A499" s="25"/>
      <c r="B499" s="165" t="s">
        <v>195</v>
      </c>
      <c r="C499" s="166">
        <f>SUM(C496:C497)</f>
        <v>1876191.5999999999</v>
      </c>
      <c r="D499" s="165"/>
      <c r="E499" s="165"/>
      <c r="F499" s="165">
        <f>SUM(F496:F497)</f>
        <v>122897.03999999998</v>
      </c>
      <c r="G499" s="165"/>
      <c r="H499" s="165"/>
      <c r="I499" s="166">
        <f>SUM(I496:I497)</f>
        <v>225364</v>
      </c>
      <c r="J499" s="165"/>
      <c r="K499" s="165"/>
      <c r="L499" s="165">
        <f>SUM(L496:L498)</f>
        <v>309397.3700000001</v>
      </c>
    </row>
    <row r="500" ht="409.5">
      <c r="A500" s="25"/>
    </row>
    <row r="502" ht="409.5">
      <c r="E502" s="112"/>
    </row>
    <row r="503" spans="2:12" ht="409.5">
      <c r="B503" s="273" t="s">
        <v>269</v>
      </c>
      <c r="C503" s="274"/>
      <c r="D503" s="274"/>
      <c r="E503" s="274"/>
      <c r="F503" s="274"/>
      <c r="G503" s="274"/>
      <c r="H503" s="274"/>
      <c r="I503" s="274"/>
      <c r="J503" s="274"/>
      <c r="K503" s="274"/>
      <c r="L503" s="274"/>
    </row>
    <row r="504" spans="2:12" ht="409.5">
      <c r="B504" s="274"/>
      <c r="C504" s="274"/>
      <c r="D504" s="274"/>
      <c r="E504" s="274"/>
      <c r="F504" s="274"/>
      <c r="G504" s="274"/>
      <c r="H504" s="274"/>
      <c r="I504" s="274"/>
      <c r="J504" s="274"/>
      <c r="K504" s="274"/>
      <c r="L504" s="274"/>
    </row>
    <row r="505" spans="2:12" ht="409.5">
      <c r="B505" s="274"/>
      <c r="C505" s="274"/>
      <c r="D505" s="274"/>
      <c r="E505" s="274"/>
      <c r="F505" s="274"/>
      <c r="G505" s="274"/>
      <c r="H505" s="274"/>
      <c r="I505" s="274"/>
      <c r="J505" s="274"/>
      <c r="K505" s="274"/>
      <c r="L505" s="274"/>
    </row>
    <row r="506" spans="2:12" ht="409.5">
      <c r="B506" s="274"/>
      <c r="C506" s="274"/>
      <c r="D506" s="274"/>
      <c r="E506" s="274"/>
      <c r="F506" s="274"/>
      <c r="G506" s="274"/>
      <c r="H506" s="274"/>
      <c r="I506" s="274"/>
      <c r="J506" s="274"/>
      <c r="K506" s="274"/>
      <c r="L506" s="274"/>
    </row>
    <row r="519" ht="409.5">
      <c r="E519" s="258"/>
    </row>
    <row r="521" ht="409.5">
      <c r="E521" s="258"/>
    </row>
    <row r="522" ht="409.5">
      <c r="E522" s="123"/>
    </row>
    <row r="523" ht="409.5">
      <c r="E523" s="123"/>
    </row>
  </sheetData>
  <sheetProtection/>
  <mergeCells count="6">
    <mergeCell ref="B503:L506"/>
    <mergeCell ref="K2:L2"/>
    <mergeCell ref="A308:A317"/>
    <mergeCell ref="B2:C2"/>
    <mergeCell ref="E2:F2"/>
    <mergeCell ref="H2:I2"/>
  </mergeCells>
  <printOptions/>
  <pageMargins left="0.3" right="0.17" top="0.17" bottom="0.17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I28"/>
  <sheetViews>
    <sheetView zoomScalePageLayoutView="0" workbookViewId="0" topLeftCell="A1">
      <selection activeCell="L12" sqref="L12"/>
    </sheetView>
  </sheetViews>
  <sheetFormatPr defaultColWidth="8.796875" defaultRowHeight="14.25"/>
  <cols>
    <col min="1" max="1" width="11.3984375" style="125" customWidth="1"/>
    <col min="2" max="2" width="17.69921875" style="49" customWidth="1"/>
    <col min="3" max="3" width="11.8984375" style="49" customWidth="1"/>
    <col min="4" max="4" width="1.4921875" style="49" customWidth="1"/>
    <col min="5" max="5" width="16.8984375" style="49" customWidth="1"/>
    <col min="6" max="6" width="9.69921875" style="49" customWidth="1"/>
    <col min="7" max="7" width="1.8984375" style="49" customWidth="1"/>
    <col min="8" max="8" width="19.59765625" style="49" customWidth="1"/>
    <col min="9" max="9" width="9.09765625" style="49" customWidth="1"/>
    <col min="10" max="10" width="1.203125" style="49" customWidth="1"/>
    <col min="11" max="11" width="16" style="49" customWidth="1"/>
    <col min="12" max="12" width="9.59765625" style="49" customWidth="1"/>
    <col min="13" max="13" width="0" style="18" hidden="1" customWidth="1"/>
    <col min="14" max="14" width="9" style="137" customWidth="1"/>
  </cols>
  <sheetData>
    <row r="1" ht="14.25">
      <c r="B1" s="57" t="s">
        <v>270</v>
      </c>
    </row>
    <row r="2" spans="1:23" ht="30" customHeight="1">
      <c r="A2" s="31"/>
      <c r="B2" s="275" t="s">
        <v>0</v>
      </c>
      <c r="C2" s="275"/>
      <c r="D2" s="65"/>
      <c r="E2" s="276" t="s">
        <v>109</v>
      </c>
      <c r="F2" s="277"/>
      <c r="G2" s="126"/>
      <c r="H2" s="276" t="s">
        <v>113</v>
      </c>
      <c r="I2" s="277"/>
      <c r="J2" s="19"/>
      <c r="K2" s="270" t="s">
        <v>122</v>
      </c>
      <c r="L2" s="272"/>
      <c r="M2" s="9"/>
      <c r="N2" s="3"/>
      <c r="O2" s="2"/>
      <c r="P2" s="2"/>
      <c r="Q2" s="2"/>
      <c r="R2" s="2"/>
      <c r="S2" s="2"/>
      <c r="T2" s="2"/>
      <c r="U2" s="2"/>
      <c r="V2" s="2"/>
      <c r="W2" s="2"/>
    </row>
    <row r="3" spans="1:61" ht="15">
      <c r="A3" s="31"/>
      <c r="B3" s="32"/>
      <c r="C3" s="32"/>
      <c r="D3" s="33"/>
      <c r="E3" s="34"/>
      <c r="F3" s="34"/>
      <c r="G3" s="33"/>
      <c r="H3" s="52"/>
      <c r="I3" s="52"/>
      <c r="J3" s="33"/>
      <c r="K3" s="35"/>
      <c r="L3" s="36"/>
      <c r="M3" s="9"/>
      <c r="N3" s="6"/>
      <c r="O3" s="6"/>
      <c r="P3" s="6"/>
      <c r="Q3" s="6"/>
      <c r="R3" s="6"/>
      <c r="S3" s="6"/>
      <c r="T3" s="6"/>
      <c r="U3" s="6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</row>
    <row r="4" spans="1:23" ht="15">
      <c r="A4" s="31"/>
      <c r="B4" s="46" t="s">
        <v>54</v>
      </c>
      <c r="C4" s="42">
        <v>6964</v>
      </c>
      <c r="D4" s="65"/>
      <c r="E4" s="46"/>
      <c r="F4" s="43"/>
      <c r="G4" s="66"/>
      <c r="H4" s="46" t="s">
        <v>54</v>
      </c>
      <c r="I4" s="43">
        <v>673</v>
      </c>
      <c r="J4" s="67"/>
      <c r="K4" s="68" t="s">
        <v>54</v>
      </c>
      <c r="L4" s="68">
        <v>5094.84</v>
      </c>
      <c r="M4" s="9"/>
      <c r="N4" s="3"/>
      <c r="O4" s="3"/>
      <c r="P4" s="3"/>
      <c r="Q4" s="3"/>
      <c r="R4" s="3"/>
      <c r="S4" s="3"/>
      <c r="T4" s="3"/>
      <c r="U4" s="3"/>
      <c r="V4" s="3"/>
      <c r="W4" s="3"/>
    </row>
    <row r="5" spans="1:13" ht="14.25">
      <c r="A5" s="31"/>
      <c r="B5" s="46" t="s">
        <v>163</v>
      </c>
      <c r="C5" s="42">
        <v>11290</v>
      </c>
      <c r="D5" s="65"/>
      <c r="E5" s="47"/>
      <c r="F5" s="47"/>
      <c r="G5" s="66"/>
      <c r="H5" s="46" t="s">
        <v>66</v>
      </c>
      <c r="I5" s="43">
        <v>745</v>
      </c>
      <c r="J5" s="67"/>
      <c r="K5" s="46" t="s">
        <v>66</v>
      </c>
      <c r="L5" s="67">
        <v>1178.15</v>
      </c>
      <c r="M5" s="9">
        <v>11</v>
      </c>
    </row>
    <row r="6" spans="1:61" ht="45.75" customHeight="1">
      <c r="A6" s="155">
        <v>43360</v>
      </c>
      <c r="B6" s="72" t="s">
        <v>142</v>
      </c>
      <c r="C6" s="69">
        <v>3004</v>
      </c>
      <c r="D6" s="65"/>
      <c r="E6" s="47"/>
      <c r="F6" s="47"/>
      <c r="G6" s="66"/>
      <c r="H6" s="46"/>
      <c r="I6" s="43"/>
      <c r="J6" s="19"/>
      <c r="K6" s="46" t="s">
        <v>1</v>
      </c>
      <c r="L6" s="43">
        <v>401.6</v>
      </c>
      <c r="M6" s="9"/>
      <c r="N6" s="6"/>
      <c r="O6" s="6"/>
      <c r="P6" s="6"/>
      <c r="Q6" s="6"/>
      <c r="R6" s="6"/>
      <c r="S6" s="6"/>
      <c r="T6" s="6"/>
      <c r="U6" s="6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</row>
    <row r="7" spans="1:61" ht="15">
      <c r="A7" s="31" t="s">
        <v>271</v>
      </c>
      <c r="B7" s="46" t="s">
        <v>22</v>
      </c>
      <c r="C7" s="42">
        <v>6608</v>
      </c>
      <c r="D7" s="65"/>
      <c r="E7" s="47"/>
      <c r="F7" s="47"/>
      <c r="G7" s="66"/>
      <c r="H7" s="46" t="s">
        <v>22</v>
      </c>
      <c r="I7" s="43">
        <v>1344</v>
      </c>
      <c r="J7" s="19"/>
      <c r="K7" s="46" t="s">
        <v>22</v>
      </c>
      <c r="L7" s="67">
        <v>2055.5</v>
      </c>
      <c r="M7" s="9"/>
      <c r="N7" s="6"/>
      <c r="O7" s="6"/>
      <c r="P7" s="6"/>
      <c r="Q7" s="6"/>
      <c r="R7" s="6"/>
      <c r="S7" s="6"/>
      <c r="T7" s="6"/>
      <c r="U7" s="6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</row>
    <row r="8" spans="1:13" ht="14.25">
      <c r="A8" s="31"/>
      <c r="B8" s="46" t="s">
        <v>6</v>
      </c>
      <c r="C8" s="42">
        <v>19367</v>
      </c>
      <c r="D8" s="14"/>
      <c r="E8" s="249"/>
      <c r="F8" s="249"/>
      <c r="G8" s="243"/>
      <c r="H8" s="11" t="s">
        <v>6</v>
      </c>
      <c r="I8" s="122">
        <v>5257</v>
      </c>
      <c r="J8" s="19"/>
      <c r="K8" s="46" t="s">
        <v>6</v>
      </c>
      <c r="L8" s="43">
        <v>5414.93</v>
      </c>
      <c r="M8" s="9">
        <v>15</v>
      </c>
    </row>
    <row r="9" spans="1:23" ht="37.5" customHeight="1">
      <c r="A9" s="31"/>
      <c r="B9" s="46" t="s">
        <v>192</v>
      </c>
      <c r="C9" s="42">
        <v>13983</v>
      </c>
      <c r="D9" s="51"/>
      <c r="E9" s="51"/>
      <c r="F9" s="51"/>
      <c r="G9" s="51"/>
      <c r="H9" s="46" t="s">
        <v>120</v>
      </c>
      <c r="I9" s="43">
        <v>2117</v>
      </c>
      <c r="J9" s="19"/>
      <c r="K9" s="46" t="s">
        <v>120</v>
      </c>
      <c r="L9" s="67">
        <v>4185.75</v>
      </c>
      <c r="M9" s="9"/>
      <c r="N9" s="3"/>
      <c r="O9" s="2"/>
      <c r="P9" s="2"/>
      <c r="Q9" s="2"/>
      <c r="R9" s="2"/>
      <c r="S9" s="2"/>
      <c r="T9" s="2"/>
      <c r="U9" s="2"/>
      <c r="V9" s="2"/>
      <c r="W9" s="2"/>
    </row>
    <row r="10" spans="1:12" ht="14.25">
      <c r="A10" s="31"/>
      <c r="B10" s="40"/>
      <c r="C10" s="40"/>
      <c r="D10" s="38"/>
      <c r="E10" s="41"/>
      <c r="F10" s="40"/>
      <c r="G10" s="34"/>
      <c r="H10" s="41"/>
      <c r="I10" s="40"/>
      <c r="J10" s="34"/>
      <c r="K10" s="41"/>
      <c r="L10" s="40"/>
    </row>
    <row r="11" spans="2:10" ht="14.25">
      <c r="B11" s="21"/>
      <c r="C11" s="21"/>
      <c r="D11" s="22"/>
      <c r="E11" s="23"/>
      <c r="F11" s="23"/>
      <c r="G11" s="24"/>
      <c r="J11" s="56"/>
    </row>
    <row r="12" spans="1:12" ht="14.25">
      <c r="A12" s="150"/>
      <c r="B12" s="46" t="s">
        <v>132</v>
      </c>
      <c r="C12" s="42">
        <f>SUM(C4:C9)</f>
        <v>61216</v>
      </c>
      <c r="D12" s="65"/>
      <c r="E12" s="46" t="s">
        <v>132</v>
      </c>
      <c r="F12" s="42">
        <f>SUM(F4:F9)</f>
        <v>0</v>
      </c>
      <c r="G12" s="66"/>
      <c r="H12" s="46" t="s">
        <v>132</v>
      </c>
      <c r="I12" s="42">
        <f>SUM(I4:I9)</f>
        <v>10136</v>
      </c>
      <c r="J12" s="67"/>
      <c r="K12" s="46" t="s">
        <v>132</v>
      </c>
      <c r="L12" s="42">
        <f>SUM(L4:L9)</f>
        <v>18330.77</v>
      </c>
    </row>
    <row r="13" spans="1:12" ht="14.25">
      <c r="A13" s="150"/>
      <c r="B13" s="26"/>
      <c r="C13" s="27"/>
      <c r="D13" s="21"/>
      <c r="E13" s="26"/>
      <c r="F13" s="27"/>
      <c r="G13" s="28"/>
      <c r="H13" s="26"/>
      <c r="I13" s="27"/>
      <c r="J13" s="56"/>
      <c r="K13" s="26"/>
      <c r="L13" s="27"/>
    </row>
    <row r="14" spans="2:12" ht="14.25">
      <c r="B14" s="27"/>
      <c r="C14" s="27"/>
      <c r="D14" s="21"/>
      <c r="E14" s="29"/>
      <c r="F14" s="29"/>
      <c r="G14" s="28"/>
      <c r="J14" s="56"/>
      <c r="K14" s="56"/>
      <c r="L14" s="56"/>
    </row>
    <row r="24" ht="14.25">
      <c r="E24" s="258"/>
    </row>
    <row r="26" ht="14.25">
      <c r="E26" s="258"/>
    </row>
    <row r="27" ht="14.25">
      <c r="E27" s="123"/>
    </row>
    <row r="28" ht="14.25">
      <c r="E28" s="123"/>
    </row>
  </sheetData>
  <sheetProtection/>
  <mergeCells count="4">
    <mergeCell ref="K2:L2"/>
    <mergeCell ref="B2:C2"/>
    <mergeCell ref="E2:F2"/>
    <mergeCell ref="H2:I2"/>
  </mergeCells>
  <printOptions/>
  <pageMargins left="0.3" right="0.17" top="0.17" bottom="0.17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kliberska</cp:lastModifiedBy>
  <cp:lastPrinted>2018-09-27T07:51:24Z</cp:lastPrinted>
  <dcterms:created xsi:type="dcterms:W3CDTF">2015-04-28T15:35:53Z</dcterms:created>
  <dcterms:modified xsi:type="dcterms:W3CDTF">2018-10-15T06:50:10Z</dcterms:modified>
  <cp:category/>
  <cp:version/>
  <cp:contentType/>
  <cp:contentStatus/>
</cp:coreProperties>
</file>