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010" tabRatio="601" activeTab="6"/>
  </bookViews>
  <sheets>
    <sheet name="styczeń 2019 dodatkowo" sheetId="1" r:id="rId1"/>
    <sheet name="kwiecień 2019" sheetId="2" r:id="rId2"/>
    <sheet name="maj 2019" sheetId="3" r:id="rId3"/>
    <sheet name="maj 2019 dodatkowo " sheetId="4" r:id="rId4"/>
    <sheet name="czerwiec 2019(połączono 4.06.)" sheetId="5" r:id="rId5"/>
    <sheet name="czerwiec 2019(dodatkowo)" sheetId="6" r:id="rId6"/>
    <sheet name="lipiec 2019" sheetId="7" r:id="rId7"/>
  </sheets>
  <definedNames/>
  <calcPr fullCalcOnLoad="1"/>
</workbook>
</file>

<file path=xl/sharedStrings.xml><?xml version="1.0" encoding="utf-8"?>
<sst xmlns="http://schemas.openxmlformats.org/spreadsheetml/2006/main" count="2162" uniqueCount="270">
  <si>
    <t>MECHANICZNE ZAMIATANIE JEZDNI</t>
  </si>
  <si>
    <t>Armii Krajowej</t>
  </si>
  <si>
    <t>Piłsudskiego</t>
  </si>
  <si>
    <t>Plac Rybaka</t>
  </si>
  <si>
    <t>Plac Wolności/Plac Kościelny</t>
  </si>
  <si>
    <t>Marynarzy</t>
  </si>
  <si>
    <t>Wojska Polskiego</t>
  </si>
  <si>
    <t>Bałtycka</t>
  </si>
  <si>
    <t>Bema</t>
  </si>
  <si>
    <t>Daszyńskiego</t>
  </si>
  <si>
    <t>Dąbrowskiego</t>
  </si>
  <si>
    <t>Graniczna</t>
  </si>
  <si>
    <t>Kościuszki</t>
  </si>
  <si>
    <t>Krzywoustego</t>
  </si>
  <si>
    <t>Narutowicza</t>
  </si>
  <si>
    <t>Niedziałkowskiego</t>
  </si>
  <si>
    <t>Roosevelta</t>
  </si>
  <si>
    <t>Wyspiańskiego</t>
  </si>
  <si>
    <t>11 Listopada</t>
  </si>
  <si>
    <t>Broniewskiego</t>
  </si>
  <si>
    <t>Grottgera</t>
  </si>
  <si>
    <t>Cieszkowskiego</t>
  </si>
  <si>
    <t>Konstytucji 3 Maja</t>
  </si>
  <si>
    <t>Monte Cassino</t>
  </si>
  <si>
    <t>Orzeszkowej</t>
  </si>
  <si>
    <t>Piastowska</t>
  </si>
  <si>
    <t>Sikorskiego</t>
  </si>
  <si>
    <t>Bogusławskiego</t>
  </si>
  <si>
    <t>Hołdu Pruskiego</t>
  </si>
  <si>
    <t>Kapitańska</t>
  </si>
  <si>
    <t>Komandorska</t>
  </si>
  <si>
    <t>Paderewskiego</t>
  </si>
  <si>
    <t>Reja</t>
  </si>
  <si>
    <t>Sienkiewicza</t>
  </si>
  <si>
    <t>Wyszyńskiego</t>
  </si>
  <si>
    <t>Chopina</t>
  </si>
  <si>
    <t>Żeromskiego</t>
  </si>
  <si>
    <t>Powstańców Śląskich</t>
  </si>
  <si>
    <t>Konopnickiej</t>
  </si>
  <si>
    <t>Małachowskiego</t>
  </si>
  <si>
    <t xml:space="preserve">Ujejskiego </t>
  </si>
  <si>
    <t>Prusa</t>
  </si>
  <si>
    <t>Moniuszki</t>
  </si>
  <si>
    <t>Matejki</t>
  </si>
  <si>
    <t>Legionów</t>
  </si>
  <si>
    <t>Wilków Morskich</t>
  </si>
  <si>
    <t>Staszica</t>
  </si>
  <si>
    <t>Mazowiecka</t>
  </si>
  <si>
    <t>Szkolna</t>
  </si>
  <si>
    <t>Poznańska</t>
  </si>
  <si>
    <t>Kołłątaja</t>
  </si>
  <si>
    <t xml:space="preserve">Gdyńska </t>
  </si>
  <si>
    <t>Markiewicza</t>
  </si>
  <si>
    <t>Grudziądzka</t>
  </si>
  <si>
    <t>Chrobrego</t>
  </si>
  <si>
    <t>Gałczyńskiego</t>
  </si>
  <si>
    <t>Leśmiana</t>
  </si>
  <si>
    <t>Malczewskiego</t>
  </si>
  <si>
    <t>Marynarki Wojennej</t>
  </si>
  <si>
    <t>Norwida</t>
  </si>
  <si>
    <t>Puławskiego</t>
  </si>
  <si>
    <t>Batalionów Chłopskich</t>
  </si>
  <si>
    <t>Karsiborska</t>
  </si>
  <si>
    <t>Rybaki</t>
  </si>
  <si>
    <t>Steyera</t>
  </si>
  <si>
    <t>Trentowskiego</t>
  </si>
  <si>
    <t>Uzdrowiskowa</t>
  </si>
  <si>
    <t>Witosa</t>
  </si>
  <si>
    <t>Zdrojowa</t>
  </si>
  <si>
    <t>Bursztynowa</t>
  </si>
  <si>
    <t>Fredry</t>
  </si>
  <si>
    <t>Siemiradzkiego</t>
  </si>
  <si>
    <t>Karola Miarki</t>
  </si>
  <si>
    <t>Kochanowskiego</t>
  </si>
  <si>
    <t>Kossaków</t>
  </si>
  <si>
    <t>Zapolskiej</t>
  </si>
  <si>
    <t>Beniowskiego</t>
  </si>
  <si>
    <t>Bohaterów Września</t>
  </si>
  <si>
    <t>Jana z Kolna</t>
  </si>
  <si>
    <t>Mieszka I</t>
  </si>
  <si>
    <t>Rogozińskiego</t>
  </si>
  <si>
    <t>Teligi</t>
  </si>
  <si>
    <t>Żeglarska</t>
  </si>
  <si>
    <t>Gierczak</t>
  </si>
  <si>
    <t>Energetyków</t>
  </si>
  <si>
    <t>Kasprowicza</t>
  </si>
  <si>
    <t>Orkana</t>
  </si>
  <si>
    <t>Nowowiejskiego</t>
  </si>
  <si>
    <t>Małopolska</t>
  </si>
  <si>
    <t>Wielkopolska</t>
  </si>
  <si>
    <t>Dworcowa</t>
  </si>
  <si>
    <t>Fińska</t>
  </si>
  <si>
    <t>Zalewowa</t>
  </si>
  <si>
    <t>Sąsiedzka</t>
  </si>
  <si>
    <t>Odrzańska</t>
  </si>
  <si>
    <t>Ludzi Morza</t>
  </si>
  <si>
    <t>Mostowa</t>
  </si>
  <si>
    <t>Gdańska</t>
  </si>
  <si>
    <t>Rycerska</t>
  </si>
  <si>
    <t>Śląska</t>
  </si>
  <si>
    <t>Olsztyńska</t>
  </si>
  <si>
    <t>Barlickiego</t>
  </si>
  <si>
    <t>Białoruska</t>
  </si>
  <si>
    <t>Jaracza</t>
  </si>
  <si>
    <t>Modrzejewskiej</t>
  </si>
  <si>
    <t>Niecała</t>
  </si>
  <si>
    <t>Norweska</t>
  </si>
  <si>
    <t>Skandynawska</t>
  </si>
  <si>
    <t>Sosnowa</t>
  </si>
  <si>
    <t>MECHANICZNE ZAMIATANIE CHODNIKÓW</t>
  </si>
  <si>
    <t>Grunwaldzka</t>
  </si>
  <si>
    <t>Plac Kościelny</t>
  </si>
  <si>
    <t>Plac Słowiański</t>
  </si>
  <si>
    <t>MECHANICZNE ZAMIATANIE ŚCIEŻEK ROWEROWYCH</t>
  </si>
  <si>
    <t>Gdyńska</t>
  </si>
  <si>
    <t>Krzywa</t>
  </si>
  <si>
    <t xml:space="preserve">Marynarzy </t>
  </si>
  <si>
    <t xml:space="preserve">Ludzi Morza </t>
  </si>
  <si>
    <t xml:space="preserve">Mostowa </t>
  </si>
  <si>
    <t>Wolińska</t>
  </si>
  <si>
    <t xml:space="preserve">Wybrzeże Władysława IV </t>
  </si>
  <si>
    <t>Zamkowa</t>
  </si>
  <si>
    <t>RĘCZNE ZAMIATANIE CHODNIKÓW</t>
  </si>
  <si>
    <t xml:space="preserve">Rybaki </t>
  </si>
  <si>
    <t>Lutycka</t>
  </si>
  <si>
    <t>Czeska</t>
  </si>
  <si>
    <t>Kujawska</t>
  </si>
  <si>
    <t>Wejścia na plaże</t>
  </si>
  <si>
    <t>Miarki Karola</t>
  </si>
  <si>
    <t xml:space="preserve">Śląska </t>
  </si>
  <si>
    <t>Mazurska</t>
  </si>
  <si>
    <t>razem</t>
  </si>
  <si>
    <t>suma</t>
  </si>
  <si>
    <t>v</t>
  </si>
  <si>
    <t>Toruńska</t>
  </si>
  <si>
    <t>Warszawska</t>
  </si>
  <si>
    <t>04.04.</t>
  </si>
  <si>
    <t>Chełmska</t>
  </si>
  <si>
    <t>Bydgoska</t>
  </si>
  <si>
    <t>Słowackiego</t>
  </si>
  <si>
    <t>Nowokarsiborska, Karsiborska</t>
  </si>
  <si>
    <t>Armii Krajowej, Plac Słowiański</t>
  </si>
  <si>
    <t>Podjazdy do promów "Bielik" lewobrzeże</t>
  </si>
  <si>
    <t>11 Listopada bis</t>
  </si>
  <si>
    <t>Staszica wraz z drogą między Staszica a Kościuszki równoległa do Konstytucji 3 Maja</t>
  </si>
  <si>
    <t>Kościuszki wraz z drogą od Kosciuszki do Matejki</t>
  </si>
  <si>
    <t xml:space="preserve">Lutycka </t>
  </si>
  <si>
    <t>Herberta</t>
  </si>
  <si>
    <t xml:space="preserve">Aleja Interferie </t>
  </si>
  <si>
    <t>Słowackiego (od Prusa do Matejki + od Energetyków do Trentowskiego</t>
  </si>
  <si>
    <t>Turniejowa</t>
  </si>
  <si>
    <t>Husarska</t>
  </si>
  <si>
    <t>Hetmańska</t>
  </si>
  <si>
    <t>Herbowa</t>
  </si>
  <si>
    <t>Podjazdy do promów "BIELIK" prawobrzeże</t>
  </si>
  <si>
    <t>Szwedzka</t>
  </si>
  <si>
    <t>Duńska</t>
  </si>
  <si>
    <t xml:space="preserve">1-go Maja </t>
  </si>
  <si>
    <t>Strzelecka</t>
  </si>
  <si>
    <t>Pomorska</t>
  </si>
  <si>
    <t>Chełmońskiego</t>
  </si>
  <si>
    <t xml:space="preserve">Grunwaldzka </t>
  </si>
  <si>
    <t xml:space="preserve">Uzdrowiskowa </t>
  </si>
  <si>
    <t>PON</t>
  </si>
  <si>
    <t>WT</t>
  </si>
  <si>
    <t>ŚR</t>
  </si>
  <si>
    <t>CZT</t>
  </si>
  <si>
    <t>PT</t>
  </si>
  <si>
    <t>03.04.</t>
  </si>
  <si>
    <t>05.04.</t>
  </si>
  <si>
    <t>09.04.</t>
  </si>
  <si>
    <t>10.04.</t>
  </si>
  <si>
    <t>11.04.</t>
  </si>
  <si>
    <t>12.04.</t>
  </si>
  <si>
    <t>16.04.</t>
  </si>
  <si>
    <t>17.04.</t>
  </si>
  <si>
    <t>18.04.</t>
  </si>
  <si>
    <t>19.04.</t>
  </si>
  <si>
    <t>23.04.</t>
  </si>
  <si>
    <t>24.04.</t>
  </si>
  <si>
    <t>25.04.</t>
  </si>
  <si>
    <t>26.04.</t>
  </si>
  <si>
    <t>DZIELNICA NADMORSKA</t>
  </si>
  <si>
    <t>MIASTO</t>
  </si>
  <si>
    <t>Ulice w remoncie do harmonogramu</t>
  </si>
  <si>
    <t>Chodorowskiej</t>
  </si>
  <si>
    <t xml:space="preserve">Wybrzeże Wladysława IV </t>
  </si>
  <si>
    <t>pomniejszone o ulice w remoncie</t>
  </si>
  <si>
    <t xml:space="preserve"> Cały miesiąc                                           </t>
  </si>
  <si>
    <t>SUMA</t>
  </si>
  <si>
    <t>dzielnica nadmorska</t>
  </si>
  <si>
    <t>ulice</t>
  </si>
  <si>
    <t>chodniki mech</t>
  </si>
  <si>
    <t>ścieżki mech</t>
  </si>
  <si>
    <t>ręczne chodniki</t>
  </si>
  <si>
    <t>I</t>
  </si>
  <si>
    <t>miasto</t>
  </si>
  <si>
    <t>II</t>
  </si>
  <si>
    <t>III</t>
  </si>
  <si>
    <t>IV</t>
  </si>
  <si>
    <t>07.05.</t>
  </si>
  <si>
    <t>08.05.</t>
  </si>
  <si>
    <t>09.05.</t>
  </si>
  <si>
    <t>10.05.</t>
  </si>
  <si>
    <t>14.05.</t>
  </si>
  <si>
    <t>15.05.</t>
  </si>
  <si>
    <t>16.05.</t>
  </si>
  <si>
    <t>17.05.</t>
  </si>
  <si>
    <t>21.05.</t>
  </si>
  <si>
    <t>22.05.</t>
  </si>
  <si>
    <t>23.05.</t>
  </si>
  <si>
    <t>24.05.</t>
  </si>
  <si>
    <t>28.05.</t>
  </si>
  <si>
    <t>29.05.</t>
  </si>
  <si>
    <t>30.05.</t>
  </si>
  <si>
    <t>pomniejszone o ulice w remoncie itp.</t>
  </si>
  <si>
    <t>Toruńska (zły stan nawierzchni nie zamiatamy mech - ewenualnie ręcznie przy krawężnikach - to na worki) e.mail 11.05.2018</t>
  </si>
  <si>
    <t>04.06.</t>
  </si>
  <si>
    <t>05.06.</t>
  </si>
  <si>
    <t>06.06.</t>
  </si>
  <si>
    <t>11.06.</t>
  </si>
  <si>
    <t>12.06.</t>
  </si>
  <si>
    <t>13.06.</t>
  </si>
  <si>
    <t>14.06.</t>
  </si>
  <si>
    <t>18.06.</t>
  </si>
  <si>
    <t>19.06.</t>
  </si>
  <si>
    <t>21.06.</t>
  </si>
  <si>
    <t>25.06.</t>
  </si>
  <si>
    <t>26.06.</t>
  </si>
  <si>
    <t>27.06.</t>
  </si>
  <si>
    <t>28.06.</t>
  </si>
  <si>
    <t>CZW</t>
  </si>
  <si>
    <t xml:space="preserve">Zalewowa </t>
  </si>
  <si>
    <t>styczeń 2019</t>
  </si>
  <si>
    <t>Krzywa ( recznie zamiatanie scieżki rowerowej ) rozliczone ilość m w zamiataniu ręcznym</t>
  </si>
  <si>
    <t>01.04.</t>
  </si>
  <si>
    <t>02.04.</t>
  </si>
  <si>
    <t>08.04.</t>
  </si>
  <si>
    <t>15.04.</t>
  </si>
  <si>
    <t>29.04.</t>
  </si>
  <si>
    <t>KWIECIEŃ 2019</t>
  </si>
  <si>
    <t>USUNIETO ILOŚĆ M3  Toruńska - zły stan dróg</t>
  </si>
  <si>
    <t>kolorem żółtym zaznaczono dzielnice nadmorską</t>
  </si>
  <si>
    <t>Batalionów Chłopskich - remont, Wojska Polskiego - remont</t>
  </si>
  <si>
    <t xml:space="preserve">cena z zł  </t>
  </si>
  <si>
    <t>MAJ 2019</t>
  </si>
  <si>
    <t>06.05.</t>
  </si>
  <si>
    <t>13.05.</t>
  </si>
  <si>
    <t>20.05.</t>
  </si>
  <si>
    <t>27.05.</t>
  </si>
  <si>
    <t>31.05.</t>
  </si>
  <si>
    <t xml:space="preserve">Toruńska </t>
  </si>
  <si>
    <t xml:space="preserve">USUNIETO ILOŚĆ M3 </t>
  </si>
  <si>
    <t>Toruńska  - remont, Batalionów Chłopskich - remont, Wojska Polskiego - remont</t>
  </si>
  <si>
    <t>MAJ 2019 dodatkowo</t>
  </si>
  <si>
    <t>Grodzka</t>
  </si>
  <si>
    <t>Wojska Polskiego część do Leśmiana</t>
  </si>
  <si>
    <t>03.06.</t>
  </si>
  <si>
    <t>10.06.</t>
  </si>
  <si>
    <t>17.06.</t>
  </si>
  <si>
    <t>24.06.</t>
  </si>
  <si>
    <t xml:space="preserve">07.06. </t>
  </si>
  <si>
    <t>czerwiec 2019</t>
  </si>
  <si>
    <t xml:space="preserve">23.05. </t>
  </si>
  <si>
    <t xml:space="preserve">Wolińska </t>
  </si>
  <si>
    <t>czerwiec 2019 dodatkowo</t>
  </si>
  <si>
    <t xml:space="preserve">Grodzka </t>
  </si>
  <si>
    <t>Kaszubska</t>
  </si>
  <si>
    <t>Drawska</t>
  </si>
  <si>
    <t>LIPIEC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</si>
</sst>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.00"/>
    <numFmt numFmtId="166" formatCode="[$-415]d&quot;.&quot;mm&quot;.&quot;yyyy"/>
    <numFmt numFmtId="167" formatCode="0.0000"/>
    <numFmt numFmtId="168" formatCode="0.000"/>
    <numFmt numFmtId="169" formatCode="0.00000"/>
    <numFmt numFmtId="170" formatCode="[$-415]dddd\,\ d\ mmmm\ yyyy"/>
    <numFmt numFmtId="171" formatCode="0.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color indexed="10"/>
      <name val="Arial"/>
      <family val="2"/>
    </font>
    <font>
      <sz val="15"/>
      <name val="Arial"/>
      <family val="2"/>
    </font>
    <font>
      <sz val="8"/>
      <color indexed="8"/>
      <name val="Czcionka tekstu podstawowego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1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ill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9" fillId="32" borderId="10" xfId="56" applyFont="1" applyFill="1" applyBorder="1" applyAlignment="1">
      <alignment horizontal="center" wrapText="1"/>
      <protection/>
    </xf>
    <xf numFmtId="4" fontId="9" fillId="32" borderId="10" xfId="56" applyNumberFormat="1" applyFont="1" applyFill="1" applyBorder="1" applyAlignment="1">
      <alignment horizontal="center"/>
      <protection/>
    </xf>
    <xf numFmtId="0" fontId="7" fillId="0" borderId="0" xfId="56" applyFont="1">
      <alignment/>
      <protection/>
    </xf>
    <xf numFmtId="4" fontId="9" fillId="32" borderId="10" xfId="56" applyNumberFormat="1" applyFont="1" applyFill="1" applyBorder="1" applyAlignment="1">
      <alignment horizontal="center" vertical="center"/>
      <protection/>
    </xf>
    <xf numFmtId="0" fontId="9" fillId="32" borderId="10" xfId="53" applyNumberFormat="1" applyFont="1" applyFill="1" applyBorder="1" applyAlignment="1">
      <alignment vertical="center" wrapText="1"/>
      <protection/>
    </xf>
    <xf numFmtId="0" fontId="9" fillId="32" borderId="11" xfId="53" applyNumberFormat="1" applyFont="1" applyFill="1" applyBorder="1" applyAlignment="1">
      <alignment vertical="center" wrapText="1"/>
      <protection/>
    </xf>
    <xf numFmtId="4" fontId="9" fillId="32" borderId="10" xfId="53" applyNumberFormat="1" applyFont="1" applyFill="1" applyBorder="1" applyAlignment="1">
      <alignment horizontal="right" vertical="center" wrapText="1"/>
      <protection/>
    </xf>
    <xf numFmtId="4" fontId="8" fillId="32" borderId="10" xfId="53" applyNumberFormat="1" applyFont="1" applyFill="1" applyBorder="1" applyAlignment="1">
      <alignment horizontal="right" vertical="center" wrapText="1"/>
      <protection/>
    </xf>
    <xf numFmtId="0" fontId="8" fillId="32" borderId="10" xfId="53" applyNumberFormat="1" applyFont="1" applyFill="1" applyBorder="1" applyAlignment="1">
      <alignment vertical="center" wrapText="1"/>
      <protection/>
    </xf>
    <xf numFmtId="0" fontId="9" fillId="0" borderId="0" xfId="56" applyFont="1">
      <alignment/>
      <protection/>
    </xf>
    <xf numFmtId="4" fontId="9" fillId="32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" fillId="32" borderId="1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9" fillId="32" borderId="0" xfId="56" applyFont="1" applyFill="1" applyBorder="1" applyAlignment="1">
      <alignment horizontal="center" wrapText="1"/>
      <protection/>
    </xf>
    <xf numFmtId="0" fontId="8" fillId="32" borderId="0" xfId="56" applyFont="1" applyFill="1" applyBorder="1" applyAlignment="1">
      <alignment horizontal="center" vertical="center" wrapText="1"/>
      <protection/>
    </xf>
    <xf numFmtId="4" fontId="8" fillId="32" borderId="0" xfId="56" applyNumberFormat="1" applyFont="1" applyFill="1" applyBorder="1" applyAlignment="1">
      <alignment horizontal="center" vertical="center" wrapText="1"/>
      <protection/>
    </xf>
    <xf numFmtId="4" fontId="8" fillId="32" borderId="0" xfId="56" applyNumberFormat="1" applyFont="1" applyFill="1" applyBorder="1" applyAlignment="1">
      <alignment horizontal="center" vertical="center"/>
      <protection/>
    </xf>
    <xf numFmtId="0" fontId="7" fillId="32" borderId="0" xfId="0" applyFont="1" applyFill="1" applyBorder="1" applyAlignment="1">
      <alignment/>
    </xf>
    <xf numFmtId="0" fontId="9" fillId="32" borderId="0" xfId="53" applyNumberFormat="1" applyFont="1" applyFill="1" applyBorder="1" applyAlignment="1">
      <alignment vertical="center" wrapText="1"/>
      <protection/>
    </xf>
    <xf numFmtId="4" fontId="9" fillId="32" borderId="0" xfId="53" applyNumberFormat="1" applyFont="1" applyFill="1" applyBorder="1" applyAlignment="1">
      <alignment horizontal="right" vertical="center" wrapText="1"/>
      <protection/>
    </xf>
    <xf numFmtId="4" fontId="9" fillId="32" borderId="0" xfId="56" applyNumberFormat="1" applyFont="1" applyFill="1" applyBorder="1" applyAlignment="1">
      <alignment horizontal="center" vertical="center"/>
      <protection/>
    </xf>
    <xf numFmtId="4" fontId="9" fillId="32" borderId="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9" fillId="33" borderId="10" xfId="53" applyNumberFormat="1" applyFont="1" applyFill="1" applyBorder="1" applyAlignment="1">
      <alignment horizontal="right" vertical="center"/>
      <protection/>
    </xf>
    <xf numFmtId="0" fontId="9" fillId="33" borderId="10" xfId="56" applyFont="1" applyFill="1" applyBorder="1" applyAlignment="1">
      <alignment horizontal="center"/>
      <protection/>
    </xf>
    <xf numFmtId="4" fontId="9" fillId="33" borderId="10" xfId="56" applyNumberFormat="1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9" fillId="33" borderId="10" xfId="56" applyFont="1" applyFill="1" applyBorder="1" applyAlignment="1">
      <alignment horizontal="center" wrapText="1"/>
      <protection/>
    </xf>
    <xf numFmtId="4" fontId="9" fillId="33" borderId="10" xfId="56" applyNumberFormat="1" applyFont="1" applyFill="1" applyBorder="1" applyAlignment="1">
      <alignment horizontal="center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0" fontId="8" fillId="33" borderId="10" xfId="53" applyNumberFormat="1" applyFont="1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4" fontId="9" fillId="0" borderId="10" xfId="53" applyNumberFormat="1" applyFont="1" applyFill="1" applyBorder="1" applyAlignment="1">
      <alignment vertical="center" wrapText="1"/>
      <protection/>
    </xf>
    <xf numFmtId="0" fontId="8" fillId="0" borderId="10" xfId="53" applyNumberFormat="1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vertical="center" wrapText="1"/>
      <protection/>
    </xf>
    <xf numFmtId="0" fontId="9" fillId="0" borderId="10" xfId="53" applyNumberFormat="1" applyFont="1" applyFill="1" applyBorder="1" applyAlignment="1">
      <alignment vertical="center" wrapText="1"/>
      <protection/>
    </xf>
    <xf numFmtId="4" fontId="9" fillId="0" borderId="10" xfId="56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33" borderId="10" xfId="56" applyFont="1" applyFill="1" applyBorder="1">
      <alignment/>
      <protection/>
    </xf>
    <xf numFmtId="0" fontId="9" fillId="32" borderId="0" xfId="56" applyFont="1" applyFill="1" applyAlignment="1">
      <alignment wrapText="1"/>
      <protection/>
    </xf>
    <xf numFmtId="0" fontId="9" fillId="32" borderId="0" xfId="56" applyFont="1" applyFill="1">
      <alignment/>
      <protection/>
    </xf>
    <xf numFmtId="49" fontId="9" fillId="32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5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4" fontId="9" fillId="33" borderId="10" xfId="56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6" applyFont="1" applyFill="1" applyBorder="1" applyAlignment="1">
      <alignment horizontal="center" wrapText="1"/>
      <protection/>
    </xf>
    <xf numFmtId="4" fontId="9" fillId="0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>
      <alignment/>
      <protection/>
    </xf>
    <xf numFmtId="0" fontId="9" fillId="0" borderId="10" xfId="0" applyFont="1" applyFill="1" applyBorder="1" applyAlignment="1">
      <alignment/>
    </xf>
    <xf numFmtId="4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6" applyFont="1" applyFill="1" applyBorder="1" applyAlignment="1">
      <alignment horizontal="center"/>
      <protection/>
    </xf>
    <xf numFmtId="14" fontId="7" fillId="33" borderId="0" xfId="0" applyNumberFormat="1" applyFont="1" applyFill="1" applyBorder="1" applyAlignment="1">
      <alignment/>
    </xf>
    <xf numFmtId="0" fontId="9" fillId="0" borderId="10" xfId="53" applyNumberFormat="1" applyFont="1" applyFill="1" applyBorder="1" applyAlignment="1">
      <alignment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vertical="center"/>
      <protection/>
    </xf>
    <xf numFmtId="0" fontId="12" fillId="0" borderId="10" xfId="53" applyNumberFormat="1" applyFont="1" applyFill="1" applyBorder="1" applyAlignment="1">
      <alignment vertical="center" wrapText="1"/>
      <protection/>
    </xf>
    <xf numFmtId="0" fontId="12" fillId="0" borderId="10" xfId="56" applyFont="1" applyFill="1" applyBorder="1">
      <alignment/>
      <protection/>
    </xf>
    <xf numFmtId="0" fontId="9" fillId="35" borderId="10" xfId="53" applyNumberFormat="1" applyFont="1" applyFill="1" applyBorder="1" applyAlignment="1">
      <alignment vertical="center" wrapText="1"/>
      <protection/>
    </xf>
    <xf numFmtId="4" fontId="9" fillId="35" borderId="10" xfId="53" applyNumberFormat="1" applyFont="1" applyFill="1" applyBorder="1" applyAlignment="1">
      <alignment horizontal="right" vertical="center" wrapText="1"/>
      <protection/>
    </xf>
    <xf numFmtId="4" fontId="9" fillId="35" borderId="10" xfId="53" applyNumberFormat="1" applyFont="1" applyFill="1" applyBorder="1" applyAlignment="1">
      <alignment vertical="center" wrapText="1"/>
      <protection/>
    </xf>
    <xf numFmtId="0" fontId="9" fillId="35" borderId="11" xfId="53" applyNumberFormat="1" applyFont="1" applyFill="1" applyBorder="1" applyAlignment="1">
      <alignment vertical="center" wrapText="1"/>
      <protection/>
    </xf>
    <xf numFmtId="0" fontId="9" fillId="35" borderId="10" xfId="56" applyFont="1" applyFill="1" applyBorder="1">
      <alignment/>
      <protection/>
    </xf>
    <xf numFmtId="0" fontId="9" fillId="35" borderId="10" xfId="0" applyFont="1" applyFill="1" applyBorder="1" applyAlignment="1">
      <alignment/>
    </xf>
    <xf numFmtId="0" fontId="12" fillId="35" borderId="10" xfId="53" applyNumberFormat="1" applyFont="1" applyFill="1" applyBorder="1" applyAlignment="1">
      <alignment vertical="center" wrapText="1"/>
      <protection/>
    </xf>
    <xf numFmtId="4" fontId="12" fillId="35" borderId="10" xfId="53" applyNumberFormat="1" applyFont="1" applyFill="1" applyBorder="1" applyAlignment="1">
      <alignment horizontal="right" vertical="center" wrapText="1"/>
      <protection/>
    </xf>
    <xf numFmtId="4" fontId="12" fillId="35" borderId="10" xfId="53" applyNumberFormat="1" applyFont="1" applyFill="1" applyBorder="1" applyAlignment="1">
      <alignment vertical="center" wrapText="1"/>
      <protection/>
    </xf>
    <xf numFmtId="4" fontId="9" fillId="35" borderId="10" xfId="56" applyNumberFormat="1" applyFont="1" applyFill="1" applyBorder="1" applyAlignment="1">
      <alignment horizontal="left" vertical="center" wrapText="1"/>
      <protection/>
    </xf>
    <xf numFmtId="4" fontId="9" fillId="35" borderId="10" xfId="56" applyNumberFormat="1" applyFont="1" applyFill="1" applyBorder="1" applyAlignment="1">
      <alignment horizontal="right" vertical="center" wrapText="1"/>
      <protection/>
    </xf>
    <xf numFmtId="0" fontId="9" fillId="34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9" fillId="32" borderId="12" xfId="56" applyFont="1" applyFill="1" applyBorder="1" applyAlignment="1">
      <alignment horizontal="center" wrapText="1"/>
      <protection/>
    </xf>
    <xf numFmtId="4" fontId="9" fillId="32" borderId="12" xfId="56" applyNumberFormat="1" applyFont="1" applyFill="1" applyBorder="1" applyAlignment="1">
      <alignment horizontal="center" vertical="center" wrapText="1"/>
      <protection/>
    </xf>
    <xf numFmtId="4" fontId="9" fillId="32" borderId="12" xfId="56" applyNumberFormat="1" applyFont="1" applyFill="1" applyBorder="1" applyAlignment="1">
      <alignment horizontal="center" vertical="center"/>
      <protection/>
    </xf>
    <xf numFmtId="0" fontId="8" fillId="0" borderId="13" xfId="53" applyNumberFormat="1" applyFont="1" applyFill="1" applyBorder="1" applyAlignment="1">
      <alignment vertical="center" wrapText="1"/>
      <protection/>
    </xf>
    <xf numFmtId="4" fontId="8" fillId="0" borderId="14" xfId="53" applyNumberFormat="1" applyFont="1" applyFill="1" applyBorder="1" applyAlignment="1">
      <alignment horizontal="right" vertical="center" wrapText="1"/>
      <protection/>
    </xf>
    <xf numFmtId="0" fontId="8" fillId="0" borderId="14" xfId="56" applyFont="1" applyFill="1" applyBorder="1" applyAlignment="1">
      <alignment horizontal="center" wrapText="1"/>
      <protection/>
    </xf>
    <xf numFmtId="4" fontId="8" fillId="0" borderId="14" xfId="56" applyNumberFormat="1" applyFont="1" applyFill="1" applyBorder="1" applyAlignment="1">
      <alignment horizontal="center" vertical="center" wrapText="1"/>
      <protection/>
    </xf>
    <xf numFmtId="4" fontId="8" fillId="0" borderId="14" xfId="56" applyNumberFormat="1" applyFont="1" applyFill="1" applyBorder="1" applyAlignment="1">
      <alignment horizontal="center" vertical="center"/>
      <protection/>
    </xf>
    <xf numFmtId="0" fontId="8" fillId="0" borderId="14" xfId="53" applyNumberFormat="1" applyFont="1" applyFill="1" applyBorder="1" applyAlignment="1">
      <alignment vertical="center" wrapText="1"/>
      <protection/>
    </xf>
    <xf numFmtId="0" fontId="8" fillId="0" borderId="14" xfId="56" applyFont="1" applyFill="1" applyBorder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7" fillId="0" borderId="0" xfId="56" applyNumberFormat="1" applyFont="1" applyFill="1">
      <alignment/>
      <protection/>
    </xf>
    <xf numFmtId="0" fontId="7" fillId="35" borderId="0" xfId="56" applyFont="1" applyFill="1">
      <alignment/>
      <protection/>
    </xf>
    <xf numFmtId="4" fontId="7" fillId="35" borderId="0" xfId="56" applyNumberFormat="1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56" applyFont="1" applyFill="1">
      <alignment/>
      <protection/>
    </xf>
    <xf numFmtId="4" fontId="7" fillId="0" borderId="0" xfId="0" applyNumberFormat="1" applyFont="1" applyFill="1" applyAlignment="1">
      <alignment/>
    </xf>
    <xf numFmtId="4" fontId="9" fillId="32" borderId="10" xfId="53" applyNumberFormat="1" applyFont="1" applyFill="1" applyBorder="1" applyAlignment="1">
      <alignment vertical="center" wrapText="1"/>
      <protection/>
    </xf>
    <xf numFmtId="4" fontId="9" fillId="32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10" xfId="56" applyNumberFormat="1" applyFont="1" applyFill="1" applyBorder="1" applyAlignment="1">
      <alignment horizontal="center"/>
      <protection/>
    </xf>
    <xf numFmtId="0" fontId="9" fillId="4" borderId="10" xfId="0" applyFont="1" applyFill="1" applyBorder="1" applyAlignment="1">
      <alignment/>
    </xf>
    <xf numFmtId="0" fontId="9" fillId="4" borderId="10" xfId="53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4" fontId="9" fillId="0" borderId="10" xfId="56" applyNumberFormat="1" applyFont="1" applyFill="1" applyBorder="1" applyAlignment="1">
      <alignment horizontal="left" vertical="center" wrapText="1"/>
      <protection/>
    </xf>
    <xf numFmtId="0" fontId="9" fillId="0" borderId="0" xfId="5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9" fillId="0" borderId="11" xfId="53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4" fontId="8" fillId="33" borderId="12" xfId="53" applyNumberFormat="1" applyFont="1" applyFill="1" applyBorder="1" applyAlignment="1">
      <alignment horizontal="right" vertical="center" wrapText="1"/>
      <protection/>
    </xf>
    <xf numFmtId="0" fontId="8" fillId="33" borderId="12" xfId="53" applyNumberFormat="1" applyFont="1" applyFill="1" applyBorder="1" applyAlignment="1">
      <alignment vertical="center" wrapText="1"/>
      <protection/>
    </xf>
    <xf numFmtId="0" fontId="9" fillId="0" borderId="15" xfId="53" applyNumberFormat="1" applyFont="1" applyFill="1" applyBorder="1" applyAlignment="1">
      <alignment vertical="center" wrapText="1"/>
      <protection/>
    </xf>
    <xf numFmtId="0" fontId="9" fillId="32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8" fillId="33" borderId="0" xfId="53" applyNumberFormat="1" applyFont="1" applyFill="1" applyBorder="1" applyAlignment="1">
      <alignment horizontal="right" vertical="center" wrapText="1"/>
      <protection/>
    </xf>
    <xf numFmtId="0" fontId="9" fillId="33" borderId="0" xfId="56" applyFont="1" applyFill="1" applyBorder="1" applyAlignment="1">
      <alignment horizontal="center" wrapText="1"/>
      <protection/>
    </xf>
    <xf numFmtId="0" fontId="8" fillId="33" borderId="0" xfId="53" applyNumberFormat="1" applyFont="1" applyFill="1" applyBorder="1" applyAlignment="1">
      <alignment vertical="center" wrapText="1"/>
      <protection/>
    </xf>
    <xf numFmtId="4" fontId="9" fillId="33" borderId="0" xfId="56" applyNumberFormat="1" applyFont="1" applyFill="1" applyBorder="1" applyAlignment="1">
      <alignment horizontal="center" vertical="center"/>
      <protection/>
    </xf>
    <xf numFmtId="14" fontId="9" fillId="33" borderId="0" xfId="0" applyNumberFormat="1" applyFont="1" applyFill="1" applyBorder="1" applyAlignment="1">
      <alignment/>
    </xf>
    <xf numFmtId="0" fontId="15" fillId="36" borderId="10" xfId="53" applyNumberFormat="1" applyFont="1" applyFill="1" applyBorder="1" applyAlignment="1">
      <alignment vertical="center" wrapText="1"/>
      <protection/>
    </xf>
    <xf numFmtId="0" fontId="15" fillId="36" borderId="10" xfId="56" applyFont="1" applyFill="1" applyBorder="1">
      <alignment/>
      <protection/>
    </xf>
    <xf numFmtId="0" fontId="16" fillId="32" borderId="10" xfId="53" applyNumberFormat="1" applyFont="1" applyFill="1" applyBorder="1" applyAlignment="1">
      <alignment vertical="center" wrapText="1"/>
      <protection/>
    </xf>
    <xf numFmtId="0" fontId="16" fillId="0" borderId="10" xfId="53" applyNumberFormat="1" applyFont="1" applyFill="1" applyBorder="1" applyAlignment="1">
      <alignment vertical="center" wrapText="1"/>
      <protection/>
    </xf>
    <xf numFmtId="4" fontId="16" fillId="0" borderId="10" xfId="53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/>
    </xf>
    <xf numFmtId="0" fontId="16" fillId="4" borderId="10" xfId="53" applyNumberFormat="1" applyFont="1" applyFill="1" applyBorder="1" applyAlignment="1">
      <alignment vertical="center" wrapText="1"/>
      <protection/>
    </xf>
    <xf numFmtId="0" fontId="16" fillId="4" borderId="10" xfId="0" applyFont="1" applyFill="1" applyBorder="1" applyAlignment="1">
      <alignment/>
    </xf>
    <xf numFmtId="0" fontId="16" fillId="4" borderId="10" xfId="56" applyFont="1" applyFill="1" applyBorder="1">
      <alignment/>
      <protection/>
    </xf>
    <xf numFmtId="4" fontId="16" fillId="0" borderId="10" xfId="56" applyNumberFormat="1" applyFont="1" applyFill="1" applyBorder="1" applyAlignment="1">
      <alignment horizontal="left" vertical="center" wrapText="1"/>
      <protection/>
    </xf>
    <xf numFmtId="4" fontId="16" fillId="32" borderId="10" xfId="53" applyNumberFormat="1" applyFont="1" applyFill="1" applyBorder="1" applyAlignment="1">
      <alignment horizontal="right" vertical="center" wrapText="1"/>
      <protection/>
    </xf>
    <xf numFmtId="0" fontId="17" fillId="32" borderId="10" xfId="56" applyFont="1" applyFill="1" applyBorder="1">
      <alignment/>
      <protection/>
    </xf>
    <xf numFmtId="0" fontId="16" fillId="32" borderId="10" xfId="56" applyFont="1" applyFill="1" applyBorder="1">
      <alignment/>
      <protection/>
    </xf>
    <xf numFmtId="0" fontId="16" fillId="0" borderId="10" xfId="56" applyFont="1" applyFill="1" applyBorder="1">
      <alignment/>
      <protection/>
    </xf>
    <xf numFmtId="0" fontId="18" fillId="32" borderId="10" xfId="53" applyNumberFormat="1" applyFont="1" applyFill="1" applyBorder="1" applyAlignment="1">
      <alignment vertical="center" wrapText="1"/>
      <protection/>
    </xf>
    <xf numFmtId="0" fontId="18" fillId="0" borderId="10" xfId="53" applyNumberFormat="1" applyFont="1" applyFill="1" applyBorder="1" applyAlignment="1">
      <alignment vertical="center" wrapText="1"/>
      <protection/>
    </xf>
    <xf numFmtId="0" fontId="18" fillId="4" borderId="10" xfId="53" applyNumberFormat="1" applyFont="1" applyFill="1" applyBorder="1" applyAlignment="1">
      <alignment vertical="center" wrapText="1"/>
      <protection/>
    </xf>
    <xf numFmtId="0" fontId="19" fillId="36" borderId="10" xfId="53" applyNumberFormat="1" applyFont="1" applyFill="1" applyBorder="1" applyAlignment="1">
      <alignment vertical="center" wrapText="1"/>
      <protection/>
    </xf>
    <xf numFmtId="0" fontId="16" fillId="32" borderId="10" xfId="0" applyFont="1" applyFill="1" applyBorder="1" applyAlignment="1">
      <alignment/>
    </xf>
    <xf numFmtId="4" fontId="16" fillId="0" borderId="10" xfId="56" applyNumberFormat="1" applyFont="1" applyFill="1" applyBorder="1" applyAlignment="1">
      <alignment horizontal="center" vertical="center" wrapText="1"/>
      <protection/>
    </xf>
    <xf numFmtId="0" fontId="19" fillId="36" borderId="10" xfId="0" applyFont="1" applyFill="1" applyBorder="1" applyAlignment="1">
      <alignment/>
    </xf>
    <xf numFmtId="4" fontId="16" fillId="32" borderId="10" xfId="56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vertical="center" wrapText="1"/>
      <protection/>
    </xf>
    <xf numFmtId="0" fontId="8" fillId="4" borderId="10" xfId="53" applyNumberFormat="1" applyFont="1" applyFill="1" applyBorder="1" applyAlignment="1">
      <alignment vertical="center" wrapText="1"/>
      <protection/>
    </xf>
    <xf numFmtId="0" fontId="8" fillId="4" borderId="10" xfId="0" applyFont="1" applyFill="1" applyBorder="1" applyAlignment="1">
      <alignment/>
    </xf>
    <xf numFmtId="0" fontId="8" fillId="4" borderId="10" xfId="56" applyFont="1" applyFill="1" applyBorder="1">
      <alignment/>
      <protection/>
    </xf>
    <xf numFmtId="0" fontId="20" fillId="4" borderId="10" xfId="53" applyNumberFormat="1" applyFont="1" applyFill="1" applyBorder="1" applyAlignment="1">
      <alignment vertical="center" wrapText="1"/>
      <protection/>
    </xf>
    <xf numFmtId="0" fontId="21" fillId="36" borderId="10" xfId="53" applyNumberFormat="1" applyFont="1" applyFill="1" applyBorder="1" applyAlignment="1">
      <alignment vertical="center" wrapText="1"/>
      <protection/>
    </xf>
    <xf numFmtId="4" fontId="8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>
      <alignment/>
      <protection/>
    </xf>
    <xf numFmtId="0" fontId="21" fillId="36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10" xfId="5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4" fontId="12" fillId="32" borderId="10" xfId="56" applyNumberFormat="1" applyFont="1" applyFill="1" applyBorder="1" applyAlignment="1">
      <alignment horizontal="center" vertical="center"/>
      <protection/>
    </xf>
    <xf numFmtId="0" fontId="12" fillId="32" borderId="10" xfId="56" applyFont="1" applyFill="1" applyBorder="1" applyAlignment="1">
      <alignment horizontal="center" wrapText="1"/>
      <protection/>
    </xf>
    <xf numFmtId="4" fontId="9" fillId="37" borderId="0" xfId="53" applyNumberFormat="1" applyFont="1" applyFill="1" applyBorder="1" applyAlignment="1">
      <alignment horizontal="right" vertical="center" wrapText="1"/>
      <protection/>
    </xf>
    <xf numFmtId="4" fontId="12" fillId="32" borderId="10" xfId="56" applyNumberFormat="1" applyFont="1" applyFill="1" applyBorder="1" applyAlignment="1">
      <alignment horizontal="center" vertical="center" wrapText="1"/>
      <protection/>
    </xf>
    <xf numFmtId="0" fontId="9" fillId="35" borderId="12" xfId="53" applyNumberFormat="1" applyFont="1" applyFill="1" applyBorder="1" applyAlignment="1">
      <alignment vertical="center" wrapText="1"/>
      <protection/>
    </xf>
    <xf numFmtId="4" fontId="9" fillId="35" borderId="12" xfId="53" applyNumberFormat="1" applyFont="1" applyFill="1" applyBorder="1" applyAlignment="1">
      <alignment horizontal="right" vertical="center" wrapText="1"/>
      <protection/>
    </xf>
    <xf numFmtId="4" fontId="9" fillId="35" borderId="12" xfId="53" applyNumberFormat="1" applyFont="1" applyFill="1" applyBorder="1" applyAlignment="1">
      <alignment vertical="center" wrapText="1"/>
      <protection/>
    </xf>
    <xf numFmtId="0" fontId="9" fillId="0" borderId="12" xfId="56" applyFont="1" applyFill="1" applyBorder="1">
      <alignment/>
      <protection/>
    </xf>
    <xf numFmtId="0" fontId="22" fillId="0" borderId="0" xfId="0" applyFont="1" applyAlignment="1">
      <alignment/>
    </xf>
    <xf numFmtId="0" fontId="12" fillId="32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23" fillId="32" borderId="0" xfId="0" applyNumberFormat="1" applyFont="1" applyFill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9" fillId="33" borderId="0" xfId="53" applyNumberFormat="1" applyFont="1" applyFill="1" applyBorder="1" applyAlignment="1">
      <alignment vertical="center" wrapText="1"/>
      <protection/>
    </xf>
    <xf numFmtId="4" fontId="9" fillId="33" borderId="0" xfId="53" applyNumberFormat="1" applyFont="1" applyFill="1" applyBorder="1" applyAlignment="1">
      <alignment horizontal="right" vertical="center" wrapText="1"/>
      <protection/>
    </xf>
    <xf numFmtId="4" fontId="9" fillId="33" borderId="0" xfId="56" applyNumberFormat="1" applyFont="1" applyFill="1" applyBorder="1" applyAlignment="1">
      <alignment horizontal="center" vertical="center" wrapText="1"/>
      <protection/>
    </xf>
    <xf numFmtId="4" fontId="9" fillId="33" borderId="0" xfId="53" applyNumberFormat="1" applyFont="1" applyFill="1" applyBorder="1" applyAlignment="1">
      <alignment vertical="center" wrapText="1"/>
      <protection/>
    </xf>
    <xf numFmtId="0" fontId="9" fillId="33" borderId="0" xfId="56" applyFont="1" applyFill="1" applyBorder="1">
      <alignment/>
      <protection/>
    </xf>
    <xf numFmtId="0" fontId="17" fillId="35" borderId="10" xfId="53" applyNumberFormat="1" applyFont="1" applyFill="1" applyBorder="1" applyAlignment="1">
      <alignment vertical="center" wrapText="1"/>
      <protection/>
    </xf>
    <xf numFmtId="4" fontId="17" fillId="35" borderId="10" xfId="53" applyNumberFormat="1" applyFont="1" applyFill="1" applyBorder="1" applyAlignment="1">
      <alignment horizontal="right" vertical="center" wrapText="1"/>
      <protection/>
    </xf>
    <xf numFmtId="0" fontId="17" fillId="32" borderId="10" xfId="56" applyFont="1" applyFill="1" applyBorder="1" applyAlignment="1">
      <alignment horizontal="center" wrapText="1"/>
      <protection/>
    </xf>
    <xf numFmtId="4" fontId="17" fillId="32" borderId="10" xfId="56" applyNumberFormat="1" applyFont="1" applyFill="1" applyBorder="1" applyAlignment="1">
      <alignment horizontal="center" vertical="center" wrapText="1"/>
      <protection/>
    </xf>
    <xf numFmtId="4" fontId="17" fillId="32" borderId="10" xfId="56" applyNumberFormat="1" applyFont="1" applyFill="1" applyBorder="1" applyAlignment="1">
      <alignment horizontal="center" vertical="center"/>
      <protection/>
    </xf>
    <xf numFmtId="4" fontId="17" fillId="35" borderId="10" xfId="53" applyNumberFormat="1" applyFont="1" applyFill="1" applyBorder="1" applyAlignment="1">
      <alignment vertical="center" wrapText="1"/>
      <protection/>
    </xf>
    <xf numFmtId="0" fontId="17" fillId="35" borderId="10" xfId="0" applyFont="1" applyFill="1" applyBorder="1" applyAlignment="1">
      <alignment/>
    </xf>
    <xf numFmtId="0" fontId="17" fillId="0" borderId="10" xfId="53" applyNumberFormat="1" applyFont="1" applyFill="1" applyBorder="1" applyAlignment="1">
      <alignment vertical="center"/>
      <protection/>
    </xf>
    <xf numFmtId="4" fontId="17" fillId="0" borderId="10" xfId="53" applyNumberFormat="1" applyFont="1" applyFill="1" applyBorder="1" applyAlignment="1">
      <alignment horizontal="right" vertical="center"/>
      <protection/>
    </xf>
    <xf numFmtId="0" fontId="17" fillId="0" borderId="10" xfId="56" applyFont="1" applyFill="1" applyBorder="1" applyAlignment="1">
      <alignment horizontal="center"/>
      <protection/>
    </xf>
    <xf numFmtId="0" fontId="17" fillId="0" borderId="10" xfId="53" applyNumberFormat="1" applyFont="1" applyFill="1" applyBorder="1" applyAlignment="1">
      <alignment vertical="center" wrapText="1"/>
      <protection/>
    </xf>
    <xf numFmtId="4" fontId="17" fillId="0" borderId="10" xfId="53" applyNumberFormat="1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/>
    </xf>
    <xf numFmtId="4" fontId="17" fillId="0" borderId="10" xfId="53" applyNumberFormat="1" applyFont="1" applyFill="1" applyBorder="1" applyAlignment="1">
      <alignment horizontal="right" vertical="center" wrapText="1"/>
      <protection/>
    </xf>
    <xf numFmtId="0" fontId="17" fillId="0" borderId="10" xfId="56" applyFont="1" applyFill="1" applyBorder="1" applyAlignment="1">
      <alignment horizontal="center" wrapText="1"/>
      <protection/>
    </xf>
    <xf numFmtId="4" fontId="17" fillId="0" borderId="10" xfId="56" applyNumberFormat="1" applyFont="1" applyFill="1" applyBorder="1" applyAlignment="1">
      <alignment horizontal="center" vertical="center"/>
      <protection/>
    </xf>
    <xf numFmtId="0" fontId="17" fillId="0" borderId="10" xfId="56" applyFont="1" applyFill="1" applyBorder="1">
      <alignment/>
      <protection/>
    </xf>
    <xf numFmtId="0" fontId="17" fillId="35" borderId="10" xfId="56" applyFont="1" applyFill="1" applyBorder="1">
      <alignment/>
      <protection/>
    </xf>
    <xf numFmtId="0" fontId="8" fillId="32" borderId="10" xfId="56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4" fontId="12" fillId="0" borderId="10" xfId="53" applyNumberFormat="1" applyFont="1" applyFill="1" applyBorder="1" applyAlignment="1">
      <alignment vertical="center" wrapText="1"/>
      <protection/>
    </xf>
    <xf numFmtId="0" fontId="12" fillId="33" borderId="10" xfId="53" applyNumberFormat="1" applyFont="1" applyFill="1" applyBorder="1" applyAlignment="1">
      <alignment vertical="center" wrapText="1"/>
      <protection/>
    </xf>
    <xf numFmtId="4" fontId="12" fillId="33" borderId="10" xfId="53" applyNumberFormat="1" applyFont="1" applyFill="1" applyBorder="1" applyAlignment="1">
      <alignment vertical="center" wrapText="1"/>
      <protection/>
    </xf>
    <xf numFmtId="0" fontId="9" fillId="32" borderId="10" xfId="56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/>
    </xf>
    <xf numFmtId="0" fontId="18" fillId="36" borderId="10" xfId="53" applyNumberFormat="1" applyFont="1" applyFill="1" applyBorder="1" applyAlignment="1">
      <alignment vertical="center" wrapText="1"/>
      <protection/>
    </xf>
    <xf numFmtId="0" fontId="20" fillId="32" borderId="10" xfId="53" applyNumberFormat="1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32" borderId="10" xfId="5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wrapText="1"/>
    </xf>
    <xf numFmtId="0" fontId="8" fillId="32" borderId="10" xfId="56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4_HARMONOGRAM- ulice, ściezki, chodniki razem MAJ 201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zoomScalePageLayoutView="0" workbookViewId="0" topLeftCell="A1">
      <selection activeCell="E23" sqref="E23"/>
    </sheetView>
  </sheetViews>
  <sheetFormatPr defaultColWidth="8.796875" defaultRowHeight="14.25"/>
  <cols>
    <col min="1" max="1" width="11.3984375" style="114" customWidth="1"/>
    <col min="2" max="2" width="17.699218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9.0976562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</cols>
  <sheetData>
    <row r="1" ht="14.25">
      <c r="B1" s="57" t="s">
        <v>233</v>
      </c>
    </row>
    <row r="2" spans="1:27" ht="30" customHeight="1">
      <c r="A2" s="31"/>
      <c r="B2" s="220" t="s">
        <v>0</v>
      </c>
      <c r="C2" s="220"/>
      <c r="D2" s="65"/>
      <c r="E2" s="221" t="s">
        <v>109</v>
      </c>
      <c r="F2" s="222"/>
      <c r="G2" s="115"/>
      <c r="H2" s="221" t="s">
        <v>113</v>
      </c>
      <c r="I2" s="222"/>
      <c r="J2" s="19"/>
      <c r="K2" s="218" t="s">
        <v>122</v>
      </c>
      <c r="L2" s="219"/>
      <c r="M2" s="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65" ht="15">
      <c r="A3" s="31"/>
      <c r="B3" s="32"/>
      <c r="C3" s="32"/>
      <c r="D3" s="33"/>
      <c r="E3" s="34"/>
      <c r="F3" s="34"/>
      <c r="G3" s="33"/>
      <c r="H3" s="52"/>
      <c r="I3" s="52"/>
      <c r="J3" s="33"/>
      <c r="K3" s="35"/>
      <c r="L3" s="3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15">
      <c r="A4" s="31"/>
      <c r="B4" s="158" t="s">
        <v>2</v>
      </c>
      <c r="C4" s="14">
        <v>6913</v>
      </c>
      <c r="D4" s="70"/>
      <c r="E4" s="66"/>
      <c r="F4" s="66"/>
      <c r="G4" s="70"/>
      <c r="H4" s="68"/>
      <c r="I4" s="68"/>
      <c r="J4" s="70"/>
      <c r="K4" s="46"/>
      <c r="L4" s="43"/>
      <c r="M4" s="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5">
      <c r="A5" s="31"/>
      <c r="B5" s="158" t="s">
        <v>33</v>
      </c>
      <c r="C5" s="14">
        <v>9868</v>
      </c>
      <c r="D5" s="70"/>
      <c r="E5" s="66"/>
      <c r="F5" s="66"/>
      <c r="G5" s="70"/>
      <c r="H5" s="68"/>
      <c r="I5" s="68"/>
      <c r="J5" s="70"/>
      <c r="K5" s="46"/>
      <c r="L5" s="43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5">
      <c r="A6" s="134">
        <v>43469</v>
      </c>
      <c r="B6" s="158" t="s">
        <v>17</v>
      </c>
      <c r="C6" s="64">
        <v>4739</v>
      </c>
      <c r="D6" s="70"/>
      <c r="E6" s="66"/>
      <c r="F6" s="66"/>
      <c r="G6" s="70"/>
      <c r="H6" s="68"/>
      <c r="I6" s="68"/>
      <c r="J6" s="70"/>
      <c r="K6" s="46"/>
      <c r="L6" s="43"/>
      <c r="M6" s="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5">
      <c r="A7" s="31"/>
      <c r="B7" s="158" t="s">
        <v>22</v>
      </c>
      <c r="C7" s="64">
        <v>6608</v>
      </c>
      <c r="D7" s="70"/>
      <c r="E7" s="66"/>
      <c r="F7" s="66"/>
      <c r="G7" s="70"/>
      <c r="H7" s="68"/>
      <c r="I7" s="68"/>
      <c r="J7" s="70"/>
      <c r="K7" s="46"/>
      <c r="L7" s="43"/>
      <c r="M7" s="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5">
      <c r="A8" s="31"/>
      <c r="B8" s="158" t="s">
        <v>6</v>
      </c>
      <c r="C8" s="64">
        <v>19367</v>
      </c>
      <c r="D8" s="70"/>
      <c r="E8" s="66"/>
      <c r="F8" s="66"/>
      <c r="G8" s="70"/>
      <c r="H8" s="68"/>
      <c r="I8" s="68"/>
      <c r="J8" s="70"/>
      <c r="K8" s="46"/>
      <c r="L8" s="43"/>
      <c r="M8" s="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5">
      <c r="A9" s="31"/>
      <c r="B9" s="158" t="s">
        <v>43</v>
      </c>
      <c r="C9" s="64">
        <v>13103</v>
      </c>
      <c r="D9" s="70"/>
      <c r="E9" s="66"/>
      <c r="F9" s="66"/>
      <c r="G9" s="70"/>
      <c r="H9" s="68"/>
      <c r="I9" s="68"/>
      <c r="J9" s="70"/>
      <c r="K9" s="46"/>
      <c r="L9" s="43"/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15">
      <c r="A10" s="31"/>
      <c r="B10" s="158" t="s">
        <v>35</v>
      </c>
      <c r="C10" s="64">
        <v>3958</v>
      </c>
      <c r="D10" s="70"/>
      <c r="E10" s="66"/>
      <c r="F10" s="66"/>
      <c r="G10" s="70"/>
      <c r="H10" s="68"/>
      <c r="I10" s="68"/>
      <c r="J10" s="70"/>
      <c r="K10" s="46"/>
      <c r="L10" s="43"/>
      <c r="M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5">
      <c r="A11" s="31"/>
      <c r="B11" s="15" t="s">
        <v>131</v>
      </c>
      <c r="C11" s="14">
        <f>SUM(C4:C10)</f>
        <v>64556</v>
      </c>
      <c r="D11" s="7"/>
      <c r="E11" s="15" t="s">
        <v>131</v>
      </c>
      <c r="F11" s="14">
        <f>SUM(F4:F8)</f>
        <v>0</v>
      </c>
      <c r="G11" s="10"/>
      <c r="H11" s="15" t="s">
        <v>131</v>
      </c>
      <c r="I11" s="14">
        <f>SUM(I4:I8)</f>
        <v>0</v>
      </c>
      <c r="J11" s="10"/>
      <c r="K11" s="15" t="s">
        <v>131</v>
      </c>
      <c r="L11" s="14">
        <f>SUM(L4:L8)</f>
        <v>0</v>
      </c>
      <c r="M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5">
      <c r="A12" s="31"/>
      <c r="B12" s="32"/>
      <c r="C12" s="32"/>
      <c r="D12" s="33"/>
      <c r="E12" s="34"/>
      <c r="F12" s="34"/>
      <c r="G12" s="33"/>
      <c r="H12" s="52"/>
      <c r="I12" s="52"/>
      <c r="J12" s="33"/>
      <c r="K12" s="35"/>
      <c r="L12" s="36"/>
      <c r="M12" s="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45">
      <c r="A13" s="134">
        <v>43472</v>
      </c>
      <c r="B13" s="69"/>
      <c r="C13" s="69"/>
      <c r="D13" s="70"/>
      <c r="E13" s="66"/>
      <c r="F13" s="66"/>
      <c r="G13" s="70"/>
      <c r="H13" s="46" t="s">
        <v>234</v>
      </c>
      <c r="I13" s="43">
        <v>4928</v>
      </c>
      <c r="J13" s="70"/>
      <c r="K13" s="46"/>
      <c r="L13" s="43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ht="15">
      <c r="A14" s="31"/>
      <c r="B14" s="69"/>
      <c r="C14" s="69"/>
      <c r="D14" s="70"/>
      <c r="E14" s="66"/>
      <c r="F14" s="66"/>
      <c r="G14" s="70"/>
      <c r="H14" s="15" t="s">
        <v>131</v>
      </c>
      <c r="I14" s="14">
        <f>SUM(I13)</f>
        <v>4928</v>
      </c>
      <c r="J14" s="70"/>
      <c r="K14" s="46"/>
      <c r="L14" s="43"/>
      <c r="M14" s="9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ht="15">
      <c r="A15" s="31"/>
      <c r="B15" s="32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12" ht="14.25">
      <c r="A16" s="31"/>
      <c r="B16" s="15" t="s">
        <v>131</v>
      </c>
      <c r="C16" s="14">
        <f>SUM(C11)</f>
        <v>64556</v>
      </c>
      <c r="D16" s="7"/>
      <c r="E16" s="15" t="s">
        <v>131</v>
      </c>
      <c r="F16" s="14">
        <f>SUM(F11)</f>
        <v>0</v>
      </c>
      <c r="G16" s="10"/>
      <c r="H16" s="44" t="s">
        <v>131</v>
      </c>
      <c r="I16" s="14">
        <f>SUM(I11+I14)</f>
        <v>4928</v>
      </c>
      <c r="J16" s="66"/>
      <c r="K16" s="44" t="s">
        <v>131</v>
      </c>
      <c r="L16" s="14">
        <f>SUM(L11)</f>
        <v>0</v>
      </c>
    </row>
    <row r="17" spans="2:10" ht="14.25">
      <c r="B17" s="21"/>
      <c r="C17" s="21"/>
      <c r="D17" s="22"/>
      <c r="E17" s="23"/>
      <c r="F17" s="23"/>
      <c r="G17" s="24"/>
      <c r="J17" s="56"/>
    </row>
    <row r="18" spans="1:12" ht="14.25">
      <c r="A18" s="129"/>
      <c r="B18" s="26" t="s">
        <v>132</v>
      </c>
      <c r="C18" s="172">
        <f>SUM(C16)</f>
        <v>64556</v>
      </c>
      <c r="D18" s="21"/>
      <c r="E18" s="26" t="s">
        <v>132</v>
      </c>
      <c r="F18" s="172">
        <f>SUM(F16)</f>
        <v>0</v>
      </c>
      <c r="G18" s="28"/>
      <c r="H18" s="26" t="s">
        <v>132</v>
      </c>
      <c r="I18" s="172">
        <f>SUM(I16)</f>
        <v>4928</v>
      </c>
      <c r="J18" s="56"/>
      <c r="K18" s="26" t="s">
        <v>132</v>
      </c>
      <c r="L18" s="172">
        <f>SUM(L16)</f>
        <v>0</v>
      </c>
    </row>
    <row r="19" spans="1:12" ht="14.25">
      <c r="A19" s="129"/>
      <c r="B19" s="26"/>
      <c r="C19" s="27"/>
      <c r="D19" s="21"/>
      <c r="E19" s="26"/>
      <c r="F19" s="27"/>
      <c r="G19" s="28"/>
      <c r="H19" s="26"/>
      <c r="I19" s="27"/>
      <c r="J19" s="56"/>
      <c r="K19" s="26"/>
      <c r="L19" s="27"/>
    </row>
    <row r="20" spans="2:12" ht="14.25">
      <c r="B20" s="27"/>
      <c r="C20" s="27"/>
      <c r="D20" s="21"/>
      <c r="E20" s="29"/>
      <c r="F20" s="29"/>
      <c r="G20" s="28"/>
      <c r="J20" s="56"/>
      <c r="K20" s="56"/>
      <c r="L20" s="56"/>
    </row>
  </sheetData>
  <sheetProtection/>
  <mergeCells count="4">
    <mergeCell ref="K2:L2"/>
    <mergeCell ref="B2:C2"/>
    <mergeCell ref="E2:F2"/>
    <mergeCell ref="H2:I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38"/>
  <sheetViews>
    <sheetView zoomScalePageLayoutView="0" workbookViewId="0" topLeftCell="A175">
      <selection activeCell="E192" sqref="E192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.09765625" style="49" bestFit="1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8" customWidth="1"/>
  </cols>
  <sheetData>
    <row r="1" ht="14.25">
      <c r="B1" s="57" t="s">
        <v>240</v>
      </c>
    </row>
    <row r="2" spans="1:32" ht="30" customHeight="1">
      <c r="A2" s="30"/>
      <c r="B2" s="223" t="s">
        <v>0</v>
      </c>
      <c r="C2" s="224"/>
      <c r="D2" s="7"/>
      <c r="E2" s="218" t="s">
        <v>109</v>
      </c>
      <c r="F2" s="225"/>
      <c r="G2" s="8"/>
      <c r="H2" s="218" t="s">
        <v>113</v>
      </c>
      <c r="I2" s="225"/>
      <c r="J2" s="19"/>
      <c r="K2" s="218" t="s">
        <v>122</v>
      </c>
      <c r="L2" s="21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30"/>
      <c r="B3" s="72" t="s">
        <v>141</v>
      </c>
      <c r="C3" s="69">
        <v>3004</v>
      </c>
      <c r="D3" s="70"/>
      <c r="E3" s="46" t="s">
        <v>112</v>
      </c>
      <c r="F3" s="43">
        <v>231</v>
      </c>
      <c r="G3" s="70"/>
      <c r="H3" s="68"/>
      <c r="I3" s="68"/>
      <c r="J3" s="70"/>
      <c r="K3" s="46" t="s">
        <v>1</v>
      </c>
      <c r="L3" s="43">
        <v>401.6</v>
      </c>
      <c r="M3" s="9">
        <v>21</v>
      </c>
      <c r="N3" s="9"/>
      <c r="O3" s="9"/>
      <c r="P3" s="9"/>
      <c r="Q3" s="9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5">
      <c r="A4" s="71" t="s">
        <v>235</v>
      </c>
      <c r="B4" s="46" t="s">
        <v>3</v>
      </c>
      <c r="C4" s="42">
        <v>2001</v>
      </c>
      <c r="D4" s="65"/>
      <c r="E4" s="46" t="s">
        <v>3</v>
      </c>
      <c r="F4" s="43">
        <v>771.64</v>
      </c>
      <c r="G4" s="65"/>
      <c r="H4" s="68"/>
      <c r="I4" s="68"/>
      <c r="J4" s="65"/>
      <c r="K4" s="68"/>
      <c r="L4" s="68"/>
      <c r="M4" s="9">
        <v>21</v>
      </c>
      <c r="N4" s="9"/>
      <c r="O4" s="9"/>
      <c r="P4" s="9"/>
      <c r="Q4" s="9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0" t="s">
        <v>163</v>
      </c>
      <c r="B5" s="46" t="s">
        <v>4</v>
      </c>
      <c r="C5" s="42">
        <v>1174</v>
      </c>
      <c r="D5" s="65"/>
      <c r="E5" s="46" t="s">
        <v>111</v>
      </c>
      <c r="F5" s="43">
        <v>1399</v>
      </c>
      <c r="G5" s="65"/>
      <c r="H5" s="68"/>
      <c r="I5" s="68"/>
      <c r="J5" s="65"/>
      <c r="K5" s="66"/>
      <c r="L5" s="67"/>
      <c r="M5" s="9">
        <v>21</v>
      </c>
      <c r="N5" s="9"/>
      <c r="O5" s="9"/>
      <c r="P5" s="9"/>
      <c r="Q5" s="9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>
      <c r="A6" s="30"/>
      <c r="B6" s="77" t="s">
        <v>22</v>
      </c>
      <c r="C6" s="78">
        <v>6608</v>
      </c>
      <c r="D6" s="65"/>
      <c r="E6" s="44"/>
      <c r="F6" s="45"/>
      <c r="G6" s="66"/>
      <c r="H6" s="77" t="s">
        <v>22</v>
      </c>
      <c r="I6" s="79">
        <v>1344</v>
      </c>
      <c r="J6" s="67"/>
      <c r="K6" s="77" t="s">
        <v>22</v>
      </c>
      <c r="L6" s="81">
        <v>2055.5</v>
      </c>
      <c r="M6" s="9"/>
      <c r="N6" s="9"/>
      <c r="O6" s="9"/>
      <c r="P6" s="9"/>
      <c r="Q6" s="9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5">
      <c r="A7" s="31"/>
      <c r="B7" s="15" t="s">
        <v>131</v>
      </c>
      <c r="C7" s="14">
        <f>SUM(C3:C6)</f>
        <v>12787</v>
      </c>
      <c r="D7" s="7"/>
      <c r="E7" s="15" t="s">
        <v>131</v>
      </c>
      <c r="F7" s="14">
        <f>SUM(F3:F6)</f>
        <v>2401.64</v>
      </c>
      <c r="G7" s="7"/>
      <c r="H7" s="15" t="s">
        <v>131</v>
      </c>
      <c r="I7" s="14">
        <f>SUM(I3:I6)</f>
        <v>1344</v>
      </c>
      <c r="J7" s="7"/>
      <c r="K7" s="15" t="s">
        <v>131</v>
      </c>
      <c r="L7" s="14">
        <f>SUM(L3:L6)</f>
        <v>2457.1</v>
      </c>
      <c r="M7" s="16"/>
      <c r="N7" s="16"/>
      <c r="O7" s="16"/>
      <c r="P7" s="16"/>
      <c r="Q7" s="16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2" ht="18.75" customHeight="1">
      <c r="A8" s="30"/>
      <c r="B8" s="73"/>
      <c r="C8" s="58"/>
      <c r="D8" s="38"/>
      <c r="E8" s="59"/>
      <c r="F8" s="60"/>
      <c r="G8" s="61"/>
      <c r="H8" s="59"/>
      <c r="I8" s="60"/>
      <c r="J8" s="54"/>
      <c r="K8" s="59"/>
      <c r="L8" s="62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4" ht="15">
      <c r="A9" s="30"/>
      <c r="B9" s="77" t="s">
        <v>2</v>
      </c>
      <c r="C9" s="78">
        <v>6913</v>
      </c>
      <c r="D9" s="7"/>
      <c r="E9" s="50"/>
      <c r="F9" s="50"/>
      <c r="G9" s="7"/>
      <c r="H9" s="51"/>
      <c r="I9" s="51"/>
      <c r="J9" s="7"/>
      <c r="K9" s="77" t="s">
        <v>2</v>
      </c>
      <c r="L9" s="79">
        <v>3602.59</v>
      </c>
      <c r="M9" s="9">
        <v>15</v>
      </c>
      <c r="N9" s="9"/>
      <c r="O9" s="9"/>
      <c r="P9" s="9"/>
      <c r="Q9" s="9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2" ht="18.75" customHeight="1">
      <c r="A10" s="71" t="s">
        <v>236</v>
      </c>
      <c r="B10" s="77" t="s">
        <v>14</v>
      </c>
      <c r="C10" s="78">
        <v>2631</v>
      </c>
      <c r="D10" s="7"/>
      <c r="E10" s="17"/>
      <c r="F10" s="17"/>
      <c r="G10" s="10"/>
      <c r="H10" s="51"/>
      <c r="I10" s="51"/>
      <c r="J10" s="19"/>
      <c r="K10" s="77" t="s">
        <v>14</v>
      </c>
      <c r="L10" s="79">
        <v>173.41</v>
      </c>
      <c r="M10" s="9">
        <v>14</v>
      </c>
      <c r="N10" s="9"/>
      <c r="O10" s="9"/>
      <c r="P10" s="9"/>
      <c r="Q10" s="9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0" ht="15">
      <c r="A11" s="30" t="s">
        <v>164</v>
      </c>
      <c r="B11" s="77" t="s">
        <v>26</v>
      </c>
      <c r="C11" s="78">
        <v>1444</v>
      </c>
      <c r="D11" s="7"/>
      <c r="E11" s="17"/>
      <c r="F11" s="17"/>
      <c r="G11" s="10"/>
      <c r="H11" s="19"/>
      <c r="I11" s="19"/>
      <c r="J11" s="19"/>
      <c r="K11" s="77" t="s">
        <v>26</v>
      </c>
      <c r="L11" s="79">
        <v>363.77</v>
      </c>
      <c r="M11" s="9">
        <v>15</v>
      </c>
      <c r="N11" s="9"/>
      <c r="O11" s="9"/>
      <c r="P11" s="9"/>
      <c r="Q11" s="9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0"/>
      <c r="B12" s="77" t="s">
        <v>27</v>
      </c>
      <c r="C12" s="78">
        <v>1322</v>
      </c>
      <c r="D12" s="7"/>
      <c r="E12" s="17"/>
      <c r="F12" s="17"/>
      <c r="G12" s="10"/>
      <c r="H12" s="19"/>
      <c r="I12" s="19"/>
      <c r="J12" s="19"/>
      <c r="K12" s="77" t="s">
        <v>27</v>
      </c>
      <c r="L12" s="79">
        <v>178.28</v>
      </c>
      <c r="M12" s="9">
        <v>14</v>
      </c>
      <c r="N12" s="9"/>
      <c r="O12" s="9"/>
      <c r="P12" s="9"/>
      <c r="Q12" s="9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77" t="s">
        <v>13</v>
      </c>
      <c r="C13" s="78">
        <v>3333</v>
      </c>
      <c r="D13" s="7"/>
      <c r="E13" s="17"/>
      <c r="F13" s="17"/>
      <c r="G13" s="10"/>
      <c r="H13" s="51"/>
      <c r="I13" s="51"/>
      <c r="J13" s="19"/>
      <c r="K13" s="80" t="s">
        <v>13</v>
      </c>
      <c r="L13" s="81">
        <v>1915.65</v>
      </c>
      <c r="M13" s="9"/>
      <c r="N13" s="9"/>
      <c r="O13" s="9"/>
      <c r="P13" s="9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5" t="s">
        <v>131</v>
      </c>
      <c r="C14" s="14">
        <f>SUM(C9:C13)</f>
        <v>15643</v>
      </c>
      <c r="D14" s="7"/>
      <c r="E14" s="15" t="s">
        <v>131</v>
      </c>
      <c r="F14" s="14">
        <f>SUM(F9:F13)</f>
        <v>0</v>
      </c>
      <c r="G14" s="10"/>
      <c r="H14" s="15" t="s">
        <v>131</v>
      </c>
      <c r="I14" s="14">
        <f>SUM(I9:I13)</f>
        <v>0</v>
      </c>
      <c r="J14" s="10"/>
      <c r="K14" s="15" t="s">
        <v>131</v>
      </c>
      <c r="L14" s="14">
        <f>SUM(L9:L13)</f>
        <v>6233.700000000001</v>
      </c>
      <c r="M14" s="9"/>
      <c r="N14" s="9"/>
      <c r="O14" s="9"/>
      <c r="P14" s="9"/>
      <c r="Q14" s="9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ht="15">
      <c r="A15" s="30"/>
      <c r="B15" s="74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9"/>
      <c r="O15" s="9"/>
      <c r="P15" s="9"/>
      <c r="Q15" s="9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0" ht="15">
      <c r="A16" s="30"/>
      <c r="B16" s="77" t="s">
        <v>28</v>
      </c>
      <c r="C16" s="78">
        <v>2187</v>
      </c>
      <c r="D16" s="7"/>
      <c r="E16" s="17"/>
      <c r="F16" s="17"/>
      <c r="G16" s="10"/>
      <c r="H16" s="19"/>
      <c r="I16" s="19"/>
      <c r="J16" s="19"/>
      <c r="K16" s="77" t="s">
        <v>28</v>
      </c>
      <c r="L16" s="79">
        <v>759</v>
      </c>
      <c r="M16" s="9">
        <v>15</v>
      </c>
      <c r="N16" s="9"/>
      <c r="O16" s="9"/>
      <c r="P16" s="9"/>
      <c r="Q16" s="9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30"/>
      <c r="B17" s="77" t="s">
        <v>31</v>
      </c>
      <c r="C17" s="78">
        <v>2085</v>
      </c>
      <c r="D17" s="7"/>
      <c r="E17" s="17"/>
      <c r="F17" s="17"/>
      <c r="G17" s="10"/>
      <c r="H17" s="19"/>
      <c r="I17" s="19"/>
      <c r="J17" s="19"/>
      <c r="K17" s="77" t="s">
        <v>31</v>
      </c>
      <c r="L17" s="79">
        <v>1472.47</v>
      </c>
      <c r="M17" s="9">
        <v>14</v>
      </c>
      <c r="N17" s="9"/>
      <c r="O17" s="9"/>
      <c r="P17" s="9"/>
      <c r="Q17" s="9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71" t="s">
        <v>168</v>
      </c>
      <c r="B18" s="77" t="s">
        <v>32</v>
      </c>
      <c r="C18" s="78">
        <v>594</v>
      </c>
      <c r="D18" s="7"/>
      <c r="E18" s="17"/>
      <c r="F18" s="17"/>
      <c r="G18" s="10"/>
      <c r="H18" s="19"/>
      <c r="I18" s="19"/>
      <c r="J18" s="19"/>
      <c r="K18" s="77" t="s">
        <v>32</v>
      </c>
      <c r="L18" s="79">
        <v>171</v>
      </c>
      <c r="M18" s="9">
        <v>14</v>
      </c>
      <c r="N18" s="9"/>
      <c r="O18" s="9"/>
      <c r="P18" s="9"/>
      <c r="Q18" s="9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0" t="s">
        <v>165</v>
      </c>
      <c r="B19" s="77" t="s">
        <v>34</v>
      </c>
      <c r="C19" s="78">
        <v>1414</v>
      </c>
      <c r="D19" s="7"/>
      <c r="E19" s="17"/>
      <c r="F19" s="17"/>
      <c r="G19" s="10"/>
      <c r="H19" s="19"/>
      <c r="I19" s="19"/>
      <c r="J19" s="19"/>
      <c r="K19" s="77" t="s">
        <v>34</v>
      </c>
      <c r="L19" s="79">
        <v>447.51</v>
      </c>
      <c r="M19" s="9">
        <v>14</v>
      </c>
      <c r="N19" s="9"/>
      <c r="O19" s="9"/>
      <c r="P19" s="9"/>
      <c r="Q19" s="9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/>
      <c r="B20" s="77" t="s">
        <v>35</v>
      </c>
      <c r="C20" s="78">
        <v>3958</v>
      </c>
      <c r="D20" s="7"/>
      <c r="E20" s="44"/>
      <c r="F20" s="45"/>
      <c r="G20" s="10"/>
      <c r="H20" s="19"/>
      <c r="I20" s="19"/>
      <c r="J20" s="19"/>
      <c r="K20" s="82" t="s">
        <v>35</v>
      </c>
      <c r="L20" s="82">
        <v>2339.75</v>
      </c>
      <c r="M20" s="9">
        <v>15</v>
      </c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30"/>
      <c r="B21" s="15" t="s">
        <v>131</v>
      </c>
      <c r="C21" s="14">
        <f>SUM(C16:C20)</f>
        <v>10238</v>
      </c>
      <c r="D21" s="7"/>
      <c r="E21" s="15" t="s">
        <v>131</v>
      </c>
      <c r="F21" s="14">
        <f>SUM(F16:F20)</f>
        <v>0</v>
      </c>
      <c r="G21" s="10"/>
      <c r="H21" s="15" t="s">
        <v>131</v>
      </c>
      <c r="I21" s="14">
        <f>SUM(I16:I20)</f>
        <v>0</v>
      </c>
      <c r="J21" s="10"/>
      <c r="K21" s="15" t="s">
        <v>131</v>
      </c>
      <c r="L21" s="14">
        <f>SUM(L16:L20)</f>
        <v>5189.7300000000005</v>
      </c>
      <c r="M21" s="9"/>
      <c r="N21" s="9"/>
      <c r="O21" s="9"/>
      <c r="P21" s="9"/>
      <c r="Q21" s="9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5">
      <c r="A22" s="30"/>
      <c r="B22" s="74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N22" s="9"/>
      <c r="O22" s="9"/>
      <c r="P22" s="9"/>
      <c r="Q22" s="9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0" ht="15">
      <c r="A23" s="30"/>
      <c r="B23" s="77" t="s">
        <v>36</v>
      </c>
      <c r="C23" s="78">
        <v>10568</v>
      </c>
      <c r="D23" s="7"/>
      <c r="E23" s="77" t="s">
        <v>36</v>
      </c>
      <c r="F23" s="79">
        <v>1202.62</v>
      </c>
      <c r="G23" s="66"/>
      <c r="H23" s="77" t="s">
        <v>36</v>
      </c>
      <c r="I23" s="79">
        <v>2981</v>
      </c>
      <c r="J23" s="67"/>
      <c r="K23" s="67"/>
      <c r="L23" s="67"/>
      <c r="M23" s="9">
        <v>11</v>
      </c>
      <c r="N23" s="9"/>
      <c r="O23" s="9"/>
      <c r="P23" s="9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30"/>
      <c r="B24" s="77" t="s">
        <v>29</v>
      </c>
      <c r="C24" s="78">
        <v>819</v>
      </c>
      <c r="D24" s="7"/>
      <c r="E24" s="17"/>
      <c r="F24" s="47"/>
      <c r="G24" s="66"/>
      <c r="H24" s="67"/>
      <c r="I24" s="67"/>
      <c r="J24" s="67"/>
      <c r="K24" s="82" t="s">
        <v>29</v>
      </c>
      <c r="L24" s="79">
        <v>193.07</v>
      </c>
      <c r="M24" s="9">
        <v>14</v>
      </c>
      <c r="N24" s="9"/>
      <c r="O24" s="9"/>
      <c r="P24" s="9"/>
      <c r="Q24" s="9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71" t="s">
        <v>136</v>
      </c>
      <c r="B25" s="77" t="s">
        <v>30</v>
      </c>
      <c r="C25" s="78">
        <v>1312</v>
      </c>
      <c r="D25" s="7"/>
      <c r="E25" s="17"/>
      <c r="F25" s="47"/>
      <c r="G25" s="66"/>
      <c r="H25" s="67"/>
      <c r="I25" s="67"/>
      <c r="J25" s="67"/>
      <c r="K25" s="82" t="s">
        <v>30</v>
      </c>
      <c r="L25" s="79">
        <v>232.38</v>
      </c>
      <c r="M25" s="9">
        <v>15</v>
      </c>
      <c r="N25" s="9"/>
      <c r="O25" s="9"/>
      <c r="P25" s="9"/>
      <c r="Q25" s="9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0" t="s">
        <v>166</v>
      </c>
      <c r="B26" s="77" t="s">
        <v>24</v>
      </c>
      <c r="C26" s="78">
        <v>1693</v>
      </c>
      <c r="D26" s="7"/>
      <c r="E26" s="17"/>
      <c r="F26" s="47"/>
      <c r="G26" s="66"/>
      <c r="H26" s="67"/>
      <c r="I26" s="67"/>
      <c r="J26" s="67"/>
      <c r="K26" s="67"/>
      <c r="L26" s="67"/>
      <c r="M26" s="9">
        <v>11</v>
      </c>
      <c r="N26" s="9"/>
      <c r="O26" s="9"/>
      <c r="P26" s="9"/>
      <c r="Q26" s="9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0" ht="15">
      <c r="A27" s="30"/>
      <c r="B27" s="77" t="s">
        <v>68</v>
      </c>
      <c r="C27" s="78">
        <v>5756</v>
      </c>
      <c r="D27" s="7"/>
      <c r="E27" s="17"/>
      <c r="F27" s="17"/>
      <c r="G27" s="10"/>
      <c r="H27" s="19"/>
      <c r="I27" s="19"/>
      <c r="J27" s="19"/>
      <c r="K27" s="51"/>
      <c r="L27" s="51"/>
      <c r="M27" s="9">
        <v>15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32" ht="15">
      <c r="A28" s="30"/>
      <c r="B28" s="77" t="s">
        <v>21</v>
      </c>
      <c r="C28" s="78">
        <v>969</v>
      </c>
      <c r="D28" s="7"/>
      <c r="E28" s="17"/>
      <c r="F28" s="17"/>
      <c r="G28" s="10"/>
      <c r="H28" s="51"/>
      <c r="I28" s="51"/>
      <c r="J28" s="19"/>
      <c r="K28" s="19"/>
      <c r="L28" s="19"/>
      <c r="M28" s="9">
        <v>11</v>
      </c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0" ht="15">
      <c r="A29" s="30"/>
      <c r="B29" s="77" t="s">
        <v>37</v>
      </c>
      <c r="C29" s="78">
        <v>1091</v>
      </c>
      <c r="D29" s="65"/>
      <c r="E29" s="47"/>
      <c r="F29" s="47"/>
      <c r="G29" s="66"/>
      <c r="H29" s="67"/>
      <c r="I29" s="67"/>
      <c r="J29" s="67"/>
      <c r="K29" s="67"/>
      <c r="L29" s="67"/>
      <c r="M29" s="9">
        <v>11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70" ht="15">
      <c r="A30" s="30"/>
      <c r="B30" s="77" t="s">
        <v>83</v>
      </c>
      <c r="C30" s="78">
        <v>938</v>
      </c>
      <c r="D30" s="65"/>
      <c r="E30" s="47"/>
      <c r="F30" s="47"/>
      <c r="G30" s="66"/>
      <c r="H30" s="67"/>
      <c r="I30" s="67"/>
      <c r="J30" s="67"/>
      <c r="K30" s="67"/>
      <c r="L30" s="67"/>
      <c r="M30" s="20">
        <v>11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0"/>
      <c r="B31" s="77" t="s">
        <v>84</v>
      </c>
      <c r="C31" s="78">
        <v>991</v>
      </c>
      <c r="D31" s="65"/>
      <c r="E31" s="47"/>
      <c r="F31" s="47"/>
      <c r="G31" s="66"/>
      <c r="H31" s="67"/>
      <c r="I31" s="67"/>
      <c r="J31" s="67"/>
      <c r="K31" s="67"/>
      <c r="L31" s="67"/>
      <c r="M31" s="20">
        <v>11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2.5">
      <c r="A32" s="30"/>
      <c r="B32" s="77" t="s">
        <v>149</v>
      </c>
      <c r="C32" s="78">
        <v>3168</v>
      </c>
      <c r="D32" s="65"/>
      <c r="E32" s="47"/>
      <c r="F32" s="47"/>
      <c r="G32" s="66"/>
      <c r="H32" s="81" t="s">
        <v>139</v>
      </c>
      <c r="I32" s="81">
        <v>620</v>
      </c>
      <c r="J32" s="67"/>
      <c r="K32" s="81" t="s">
        <v>139</v>
      </c>
      <c r="L32" s="81">
        <v>6212.4</v>
      </c>
      <c r="M32" s="20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">
      <c r="A33" s="30"/>
      <c r="B33" s="46"/>
      <c r="C33" s="42"/>
      <c r="D33" s="65"/>
      <c r="E33" s="47"/>
      <c r="F33" s="47"/>
      <c r="G33" s="66"/>
      <c r="H33" s="67"/>
      <c r="I33" s="67"/>
      <c r="J33" s="67"/>
      <c r="K33" s="77" t="s">
        <v>185</v>
      </c>
      <c r="L33" s="79">
        <v>481.06</v>
      </c>
      <c r="M33" s="20">
        <v>17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32" ht="18.75" customHeight="1">
      <c r="A34" s="30"/>
      <c r="B34" s="15" t="s">
        <v>131</v>
      </c>
      <c r="C34" s="14">
        <f>SUM(C23:C33)</f>
        <v>27305</v>
      </c>
      <c r="D34" s="7"/>
      <c r="E34" s="15" t="s">
        <v>131</v>
      </c>
      <c r="F34" s="14">
        <f>SUM(F23:F33)</f>
        <v>1202.62</v>
      </c>
      <c r="G34" s="10"/>
      <c r="H34" s="15" t="s">
        <v>131</v>
      </c>
      <c r="I34" s="14">
        <f>SUM(I23:I33)</f>
        <v>3601</v>
      </c>
      <c r="J34" s="10"/>
      <c r="K34" s="15" t="s">
        <v>131</v>
      </c>
      <c r="L34" s="14">
        <f>SUM(L23:L33)</f>
        <v>7118.91</v>
      </c>
      <c r="M34" s="9"/>
      <c r="N34" s="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30"/>
      <c r="B35" s="74"/>
      <c r="C35" s="32"/>
      <c r="D35" s="33"/>
      <c r="E35" s="34"/>
      <c r="F35" s="34"/>
      <c r="G35" s="33"/>
      <c r="H35" s="52"/>
      <c r="I35" s="52"/>
      <c r="J35" s="33"/>
      <c r="K35" s="35"/>
      <c r="L35" s="36"/>
      <c r="M35" s="9"/>
      <c r="N35" s="9"/>
      <c r="O35" s="9"/>
      <c r="P35" s="9"/>
      <c r="Q35" s="9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70" ht="15">
      <c r="A36" s="30"/>
      <c r="B36" s="77" t="s">
        <v>85</v>
      </c>
      <c r="C36" s="78">
        <v>1927</v>
      </c>
      <c r="D36" s="7"/>
      <c r="E36" s="17"/>
      <c r="F36" s="17"/>
      <c r="G36" s="10"/>
      <c r="H36" s="19"/>
      <c r="I36" s="19"/>
      <c r="J36" s="19"/>
      <c r="K36" s="53"/>
      <c r="L36" s="53"/>
      <c r="M36" s="20">
        <v>11</v>
      </c>
      <c r="N36" s="20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77" t="s">
        <v>86</v>
      </c>
      <c r="C37" s="78">
        <v>1193</v>
      </c>
      <c r="D37" s="7"/>
      <c r="E37" s="17"/>
      <c r="F37" s="17"/>
      <c r="G37" s="10"/>
      <c r="H37" s="19"/>
      <c r="I37" s="19"/>
      <c r="J37" s="19"/>
      <c r="K37" s="53"/>
      <c r="L37" s="53"/>
      <c r="M37" s="20">
        <v>11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0"/>
      <c r="B38" s="77" t="s">
        <v>87</v>
      </c>
      <c r="C38" s="78">
        <v>722</v>
      </c>
      <c r="D38" s="7"/>
      <c r="E38" s="17"/>
      <c r="F38" s="17"/>
      <c r="G38" s="10"/>
      <c r="H38" s="19"/>
      <c r="I38" s="19"/>
      <c r="J38" s="19"/>
      <c r="K38" s="51"/>
      <c r="L38" s="68"/>
      <c r="M38" s="20">
        <v>11</v>
      </c>
      <c r="N38" s="20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30" ht="15">
      <c r="A39" s="30"/>
      <c r="B39" s="77" t="s">
        <v>38</v>
      </c>
      <c r="C39" s="78">
        <v>2030</v>
      </c>
      <c r="D39" s="7"/>
      <c r="E39" s="17"/>
      <c r="F39" s="17"/>
      <c r="G39" s="10"/>
      <c r="H39" s="19"/>
      <c r="I39" s="19"/>
      <c r="J39" s="19"/>
      <c r="K39" s="77" t="s">
        <v>38</v>
      </c>
      <c r="L39" s="79">
        <v>338.3</v>
      </c>
      <c r="M39" s="9">
        <v>11</v>
      </c>
      <c r="N39" s="9"/>
      <c r="O39" s="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71" t="s">
        <v>169</v>
      </c>
      <c r="B40" s="77" t="s">
        <v>39</v>
      </c>
      <c r="C40" s="78">
        <v>1352</v>
      </c>
      <c r="D40" s="7"/>
      <c r="E40" s="17"/>
      <c r="F40" s="17"/>
      <c r="G40" s="10"/>
      <c r="H40" s="19"/>
      <c r="I40" s="19"/>
      <c r="J40" s="19"/>
      <c r="K40" s="77" t="s">
        <v>39</v>
      </c>
      <c r="L40" s="79">
        <v>257.56</v>
      </c>
      <c r="M40" s="9">
        <v>11</v>
      </c>
      <c r="N40" s="9" t="s">
        <v>195</v>
      </c>
      <c r="O40" s="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0" t="s">
        <v>167</v>
      </c>
      <c r="B41" s="77" t="s">
        <v>40</v>
      </c>
      <c r="C41" s="78">
        <v>1222</v>
      </c>
      <c r="D41" s="7"/>
      <c r="E41" s="17"/>
      <c r="F41" s="17"/>
      <c r="G41" s="10"/>
      <c r="H41" s="19"/>
      <c r="I41" s="19"/>
      <c r="J41" s="19"/>
      <c r="K41" s="19"/>
      <c r="L41" s="67"/>
      <c r="M41" s="9">
        <v>11</v>
      </c>
      <c r="N41" s="105" t="s">
        <v>190</v>
      </c>
      <c r="O41" s="105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30"/>
      <c r="B42" s="77" t="s">
        <v>41</v>
      </c>
      <c r="C42" s="78">
        <v>1571</v>
      </c>
      <c r="D42" s="7"/>
      <c r="E42" s="17"/>
      <c r="F42" s="17"/>
      <c r="G42" s="10"/>
      <c r="H42" s="19"/>
      <c r="I42" s="19"/>
      <c r="J42" s="19"/>
      <c r="K42" s="19"/>
      <c r="L42" s="67"/>
      <c r="M42" s="9">
        <v>11</v>
      </c>
      <c r="N42" s="9" t="s">
        <v>191</v>
      </c>
      <c r="O42" s="9" t="s">
        <v>192</v>
      </c>
      <c r="P42" s="9" t="s">
        <v>193</v>
      </c>
      <c r="Q42" s="9" t="s">
        <v>194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30"/>
      <c r="B43" s="77" t="s">
        <v>33</v>
      </c>
      <c r="C43" s="78">
        <v>9868</v>
      </c>
      <c r="D43" s="7"/>
      <c r="E43" s="17"/>
      <c r="F43" s="17"/>
      <c r="G43" s="10"/>
      <c r="H43" s="19"/>
      <c r="I43" s="19"/>
      <c r="J43" s="19"/>
      <c r="K43" s="82" t="s">
        <v>33</v>
      </c>
      <c r="L43" s="82">
        <v>5815.49</v>
      </c>
      <c r="M43" s="9">
        <v>15</v>
      </c>
      <c r="N43" s="106">
        <f>SUM(C6+C9+C10+C11+C12+C13+C16+C17+C18+C19+C20+C23+C24+C25+C26+C27+C28+C29+C30+C31+C32+C44)</f>
        <v>79679</v>
      </c>
      <c r="O43" s="106">
        <f>SUM(F23)</f>
        <v>1202.62</v>
      </c>
      <c r="P43" s="106">
        <f>SUM(I6+I23+I32)</f>
        <v>4945</v>
      </c>
      <c r="Q43" s="106">
        <f>SUM(L6+L9+L10+L11+L12+L13+L16+L17+L18+L19+L20+L24+L25+L32+L33+L44)</f>
        <v>27009.19</v>
      </c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0"/>
      <c r="B44" s="15" t="s">
        <v>131</v>
      </c>
      <c r="C44" s="14">
        <f>SUM(C36:C43)</f>
        <v>19885</v>
      </c>
      <c r="D44" s="7"/>
      <c r="E44" s="15" t="s">
        <v>131</v>
      </c>
      <c r="F44" s="14">
        <f>SUM(F36:F43)</f>
        <v>0</v>
      </c>
      <c r="G44" s="10"/>
      <c r="H44" s="15" t="s">
        <v>131</v>
      </c>
      <c r="I44" s="14">
        <f>SUM(I36:I43)</f>
        <v>0</v>
      </c>
      <c r="J44" s="10"/>
      <c r="K44" s="15" t="s">
        <v>131</v>
      </c>
      <c r="L44" s="14">
        <f>SUM(L36:L43)</f>
        <v>6411.349999999999</v>
      </c>
      <c r="M44" s="9"/>
      <c r="N44" s="20" t="s">
        <v>196</v>
      </c>
      <c r="O44" s="20"/>
      <c r="P44" s="20"/>
      <c r="Q44" s="20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ht="15">
      <c r="A45" s="30"/>
      <c r="B45" s="74"/>
      <c r="C45" s="32"/>
      <c r="D45" s="33"/>
      <c r="E45" s="34"/>
      <c r="F45" s="34"/>
      <c r="G45" s="33"/>
      <c r="H45" s="52"/>
      <c r="I45" s="52"/>
      <c r="J45" s="33"/>
      <c r="K45" s="35"/>
      <c r="L45" s="36"/>
      <c r="M45" s="9"/>
      <c r="N45" s="104">
        <f>SUM(C3+C4+C5)</f>
        <v>6179</v>
      </c>
      <c r="O45" s="104">
        <f>SUM(F3+F4+F5)</f>
        <v>2401.64</v>
      </c>
      <c r="P45" s="20"/>
      <c r="Q45" s="104">
        <f>SUM(L3)</f>
        <v>401.6</v>
      </c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77" t="s">
        <v>11</v>
      </c>
      <c r="C46" s="78">
        <v>2157</v>
      </c>
      <c r="D46" s="65"/>
      <c r="E46" s="47"/>
      <c r="F46" s="47"/>
      <c r="G46" s="66"/>
      <c r="H46" s="46"/>
      <c r="I46" s="43"/>
      <c r="J46" s="67"/>
      <c r="K46" s="77" t="s">
        <v>11</v>
      </c>
      <c r="L46" s="79">
        <v>399</v>
      </c>
      <c r="M46" s="9">
        <v>15</v>
      </c>
      <c r="N46" s="9"/>
      <c r="O46" s="9"/>
      <c r="P46" s="9"/>
      <c r="Q46" s="9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0"/>
      <c r="B47" s="77" t="s">
        <v>16</v>
      </c>
      <c r="C47" s="78">
        <v>1711</v>
      </c>
      <c r="D47" s="65"/>
      <c r="E47" s="47"/>
      <c r="F47" s="47"/>
      <c r="G47" s="66"/>
      <c r="H47" s="68"/>
      <c r="I47" s="68"/>
      <c r="J47" s="67"/>
      <c r="K47" s="77" t="s">
        <v>16</v>
      </c>
      <c r="L47" s="79">
        <v>182.01</v>
      </c>
      <c r="M47" s="9">
        <v>15</v>
      </c>
      <c r="N47" s="9"/>
      <c r="O47" s="9"/>
      <c r="P47" s="9"/>
      <c r="Q47" s="9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>
      <c r="A48" s="30"/>
      <c r="B48" s="77" t="s">
        <v>19</v>
      </c>
      <c r="C48" s="78">
        <v>1539</v>
      </c>
      <c r="D48" s="65"/>
      <c r="E48" s="47"/>
      <c r="F48" s="47"/>
      <c r="G48" s="66"/>
      <c r="H48" s="68"/>
      <c r="I48" s="68"/>
      <c r="J48" s="67"/>
      <c r="K48" s="67"/>
      <c r="L48" s="67"/>
      <c r="M48" s="9">
        <v>15</v>
      </c>
      <c r="N48" s="9"/>
      <c r="O48" s="9"/>
      <c r="P48" s="9"/>
      <c r="Q48" s="9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>
      <c r="A49" s="30"/>
      <c r="B49" s="77" t="s">
        <v>20</v>
      </c>
      <c r="C49" s="78">
        <v>2913</v>
      </c>
      <c r="D49" s="65"/>
      <c r="E49" s="47"/>
      <c r="F49" s="47"/>
      <c r="G49" s="66"/>
      <c r="H49" s="68"/>
      <c r="I49" s="68"/>
      <c r="J49" s="67"/>
      <c r="K49" s="81" t="s">
        <v>20</v>
      </c>
      <c r="L49" s="81">
        <v>856.25</v>
      </c>
      <c r="M49" s="9">
        <v>15</v>
      </c>
      <c r="N49" s="9"/>
      <c r="O49" s="9"/>
      <c r="P49" s="9"/>
      <c r="Q49" s="9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70" ht="15">
      <c r="A50" s="30"/>
      <c r="B50" s="77" t="s">
        <v>69</v>
      </c>
      <c r="C50" s="78">
        <v>1788</v>
      </c>
      <c r="D50" s="65"/>
      <c r="E50" s="47"/>
      <c r="F50" s="47"/>
      <c r="G50" s="66"/>
      <c r="H50" s="68"/>
      <c r="I50" s="68"/>
      <c r="J50" s="67"/>
      <c r="K50" s="68"/>
      <c r="L50" s="68"/>
      <c r="M50" s="9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71" t="s">
        <v>237</v>
      </c>
      <c r="B51" s="77" t="s">
        <v>70</v>
      </c>
      <c r="C51" s="78">
        <v>1297</v>
      </c>
      <c r="D51" s="65"/>
      <c r="E51" s="47"/>
      <c r="F51" s="47"/>
      <c r="G51" s="66"/>
      <c r="H51" s="67"/>
      <c r="I51" s="67"/>
      <c r="J51" s="67"/>
      <c r="K51" s="68"/>
      <c r="L51" s="68"/>
      <c r="M51" s="9">
        <v>15</v>
      </c>
      <c r="N51" s="20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 t="s">
        <v>163</v>
      </c>
      <c r="B52" s="77" t="s">
        <v>71</v>
      </c>
      <c r="C52" s="78">
        <v>1409</v>
      </c>
      <c r="D52" s="65"/>
      <c r="E52" s="47"/>
      <c r="F52" s="47"/>
      <c r="G52" s="66"/>
      <c r="H52" s="67"/>
      <c r="I52" s="67"/>
      <c r="J52" s="67"/>
      <c r="K52" s="77" t="s">
        <v>71</v>
      </c>
      <c r="L52" s="79">
        <v>323.8</v>
      </c>
      <c r="M52" s="9">
        <v>15</v>
      </c>
      <c r="N52" s="20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77" t="s">
        <v>72</v>
      </c>
      <c r="C53" s="78">
        <v>1123</v>
      </c>
      <c r="D53" s="65"/>
      <c r="E53" s="47"/>
      <c r="F53" s="47"/>
      <c r="G53" s="66"/>
      <c r="H53" s="67"/>
      <c r="I53" s="67"/>
      <c r="J53" s="67"/>
      <c r="K53" s="77" t="s">
        <v>128</v>
      </c>
      <c r="L53" s="79">
        <v>357.1</v>
      </c>
      <c r="M53" s="20">
        <v>15</v>
      </c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0"/>
      <c r="B54" s="77" t="s">
        <v>73</v>
      </c>
      <c r="C54" s="78">
        <v>1123</v>
      </c>
      <c r="D54" s="65"/>
      <c r="E54" s="47"/>
      <c r="F54" s="47"/>
      <c r="G54" s="66"/>
      <c r="H54" s="67"/>
      <c r="I54" s="67"/>
      <c r="J54" s="67"/>
      <c r="K54" s="77" t="s">
        <v>73</v>
      </c>
      <c r="L54" s="79">
        <v>295.44</v>
      </c>
      <c r="M54" s="20">
        <v>17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0"/>
      <c r="B55" s="77" t="s">
        <v>74</v>
      </c>
      <c r="C55" s="78">
        <v>1619</v>
      </c>
      <c r="D55" s="65"/>
      <c r="E55" s="47"/>
      <c r="F55" s="47"/>
      <c r="G55" s="66"/>
      <c r="H55" s="67"/>
      <c r="I55" s="67"/>
      <c r="J55" s="67"/>
      <c r="K55" s="77" t="s">
        <v>74</v>
      </c>
      <c r="L55" s="79">
        <v>90</v>
      </c>
      <c r="M55" s="20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/>
      <c r="B56" s="77" t="s">
        <v>75</v>
      </c>
      <c r="C56" s="78">
        <v>828</v>
      </c>
      <c r="D56" s="65"/>
      <c r="E56" s="47"/>
      <c r="F56" s="47"/>
      <c r="G56" s="66"/>
      <c r="H56" s="67"/>
      <c r="I56" s="67"/>
      <c r="J56" s="67"/>
      <c r="K56" s="68"/>
      <c r="L56" s="68"/>
      <c r="M56" s="20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13" ht="14.25">
      <c r="A57" s="30"/>
      <c r="B57" s="77" t="s">
        <v>55</v>
      </c>
      <c r="C57" s="78">
        <v>1647</v>
      </c>
      <c r="D57" s="7"/>
      <c r="E57" s="17"/>
      <c r="F57" s="17"/>
      <c r="G57" s="10"/>
      <c r="H57" s="19"/>
      <c r="I57" s="19"/>
      <c r="J57" s="51"/>
      <c r="K57" s="51"/>
      <c r="L57" s="51"/>
      <c r="M57" s="18">
        <v>15</v>
      </c>
    </row>
    <row r="58" spans="1:34" s="1" customFormat="1" ht="15">
      <c r="A58" s="31"/>
      <c r="B58" s="15" t="s">
        <v>131</v>
      </c>
      <c r="C58" s="14">
        <f>SUM(C46:C57)</f>
        <v>19154</v>
      </c>
      <c r="D58" s="7"/>
      <c r="E58" s="15" t="s">
        <v>131</v>
      </c>
      <c r="F58" s="14">
        <f>SUM(F46:F57)</f>
        <v>0</v>
      </c>
      <c r="G58" s="10"/>
      <c r="H58" s="15" t="s">
        <v>131</v>
      </c>
      <c r="I58" s="14">
        <f>SUM(I46:I57)</f>
        <v>0</v>
      </c>
      <c r="J58" s="10"/>
      <c r="K58" s="15" t="s">
        <v>131</v>
      </c>
      <c r="L58" s="14">
        <f>SUM(L46:L57)</f>
        <v>2503.6</v>
      </c>
      <c r="M58" s="16"/>
      <c r="N58" s="16"/>
      <c r="O58" s="16"/>
      <c r="P58" s="16"/>
      <c r="Q58" s="16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2" ht="15">
      <c r="A59" s="30"/>
      <c r="B59" s="74"/>
      <c r="C59" s="32"/>
      <c r="D59" s="33"/>
      <c r="E59" s="34"/>
      <c r="F59" s="34"/>
      <c r="G59" s="33"/>
      <c r="H59" s="52"/>
      <c r="I59" s="52"/>
      <c r="J59" s="33"/>
      <c r="K59" s="35"/>
      <c r="L59" s="36"/>
      <c r="M59" s="9"/>
      <c r="N59" s="9"/>
      <c r="O59" s="9"/>
      <c r="P59" s="9"/>
      <c r="Q59" s="9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13" ht="14.25">
      <c r="A60" s="30"/>
      <c r="B60" s="77" t="s">
        <v>43</v>
      </c>
      <c r="C60" s="78">
        <v>13103</v>
      </c>
      <c r="D60" s="65"/>
      <c r="E60" s="47"/>
      <c r="F60" s="47"/>
      <c r="G60" s="66"/>
      <c r="H60" s="77" t="s">
        <v>43</v>
      </c>
      <c r="I60" s="79">
        <v>1606</v>
      </c>
      <c r="J60" s="68"/>
      <c r="K60" s="77" t="s">
        <v>43</v>
      </c>
      <c r="L60" s="79">
        <v>2741.29</v>
      </c>
      <c r="M60" s="18">
        <v>18</v>
      </c>
    </row>
    <row r="61" spans="1:32" ht="15">
      <c r="A61" s="30"/>
      <c r="B61" s="77" t="s">
        <v>15</v>
      </c>
      <c r="C61" s="78">
        <v>1133</v>
      </c>
      <c r="D61" s="65"/>
      <c r="E61" s="47"/>
      <c r="F61" s="47"/>
      <c r="G61" s="66"/>
      <c r="H61" s="68"/>
      <c r="I61" s="68"/>
      <c r="J61" s="67"/>
      <c r="K61" s="67"/>
      <c r="L61" s="67"/>
      <c r="M61" s="20"/>
      <c r="N61" s="9"/>
      <c r="O61" s="9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71" t="s">
        <v>170</v>
      </c>
      <c r="B62" s="77" t="s">
        <v>8</v>
      </c>
      <c r="C62" s="78">
        <v>943</v>
      </c>
      <c r="D62" s="65"/>
      <c r="E62" s="47"/>
      <c r="F62" s="47"/>
      <c r="G62" s="66"/>
      <c r="H62" s="68"/>
      <c r="I62" s="68"/>
      <c r="J62" s="67"/>
      <c r="K62" s="67"/>
      <c r="L62" s="67"/>
      <c r="M62" s="9">
        <v>18</v>
      </c>
      <c r="N62" s="9"/>
      <c r="O62" s="9"/>
      <c r="P62" s="9"/>
      <c r="Q62" s="9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30" t="s">
        <v>164</v>
      </c>
      <c r="B63" s="77" t="s">
        <v>10</v>
      </c>
      <c r="C63" s="78">
        <v>1404</v>
      </c>
      <c r="D63" s="65"/>
      <c r="E63" s="47"/>
      <c r="F63" s="47"/>
      <c r="G63" s="66"/>
      <c r="H63" s="68"/>
      <c r="I63" s="68"/>
      <c r="J63" s="67"/>
      <c r="K63" s="67"/>
      <c r="L63" s="67"/>
      <c r="M63" s="9">
        <v>17</v>
      </c>
      <c r="N63" s="9"/>
      <c r="O63" s="9"/>
      <c r="P63" s="9"/>
      <c r="Q63" s="9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30"/>
      <c r="B64" s="15" t="s">
        <v>131</v>
      </c>
      <c r="C64" s="14">
        <f>SUM(C60:C63)</f>
        <v>16583</v>
      </c>
      <c r="D64" s="7"/>
      <c r="E64" s="15" t="s">
        <v>131</v>
      </c>
      <c r="F64" s="14">
        <f>SUM(F60:F63)</f>
        <v>0</v>
      </c>
      <c r="G64" s="10"/>
      <c r="H64" s="15" t="s">
        <v>131</v>
      </c>
      <c r="I64" s="14">
        <f>SUM(I60:I63)</f>
        <v>1606</v>
      </c>
      <c r="J64" s="10"/>
      <c r="K64" s="15" t="s">
        <v>131</v>
      </c>
      <c r="L64" s="14">
        <f>SUM(L60:L63)</f>
        <v>2741.29</v>
      </c>
      <c r="M64" s="9"/>
      <c r="N64" s="9"/>
      <c r="O64" s="9"/>
      <c r="P64" s="9"/>
      <c r="Q64" s="9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30"/>
      <c r="B65" s="74"/>
      <c r="C65" s="32"/>
      <c r="D65" s="33"/>
      <c r="E65" s="34"/>
      <c r="F65" s="34"/>
      <c r="G65" s="33"/>
      <c r="H65" s="52"/>
      <c r="I65" s="52"/>
      <c r="J65" s="33"/>
      <c r="K65" s="35"/>
      <c r="L65" s="36"/>
      <c r="M65" s="9"/>
      <c r="N65" s="9"/>
      <c r="O65" s="9"/>
      <c r="P65" s="9"/>
      <c r="Q65" s="9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4" ht="30.75" customHeight="1">
      <c r="A66" s="71" t="s">
        <v>171</v>
      </c>
      <c r="B66" s="46" t="s">
        <v>161</v>
      </c>
      <c r="C66" s="42">
        <v>24679</v>
      </c>
      <c r="D66" s="65"/>
      <c r="E66" s="46" t="s">
        <v>110</v>
      </c>
      <c r="F66" s="43">
        <v>16364</v>
      </c>
      <c r="G66" s="65"/>
      <c r="H66" s="46" t="s">
        <v>110</v>
      </c>
      <c r="I66" s="43">
        <v>3145</v>
      </c>
      <c r="J66" s="65"/>
      <c r="K66" s="68"/>
      <c r="L66" s="51"/>
      <c r="M66" s="9">
        <v>18</v>
      </c>
      <c r="N66" s="9"/>
      <c r="O66" s="9"/>
      <c r="P66" s="9"/>
      <c r="Q66" s="9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30" t="s">
        <v>165</v>
      </c>
      <c r="B67" s="46" t="s">
        <v>115</v>
      </c>
      <c r="C67" s="42">
        <v>13837</v>
      </c>
      <c r="D67" s="65"/>
      <c r="E67" s="46"/>
      <c r="F67" s="43"/>
      <c r="G67" s="65"/>
      <c r="H67" s="46" t="s">
        <v>115</v>
      </c>
      <c r="I67" s="43">
        <v>4928</v>
      </c>
      <c r="J67" s="65"/>
      <c r="K67" s="68"/>
      <c r="L67" s="51"/>
      <c r="M67" s="9"/>
      <c r="N67" s="9"/>
      <c r="O67" s="9"/>
      <c r="P67" s="9"/>
      <c r="Q67" s="9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ht="15">
      <c r="A68" s="31"/>
      <c r="B68" s="15" t="s">
        <v>131</v>
      </c>
      <c r="C68" s="14">
        <f>SUM(C66:C67)</f>
        <v>38516</v>
      </c>
      <c r="D68" s="7"/>
      <c r="E68" s="15" t="s">
        <v>131</v>
      </c>
      <c r="F68" s="14">
        <f>SUM(F66:F67)</f>
        <v>16364</v>
      </c>
      <c r="G68" s="10"/>
      <c r="H68" s="15" t="s">
        <v>131</v>
      </c>
      <c r="I68" s="14">
        <f>SUM(I66:I67)</f>
        <v>8073</v>
      </c>
      <c r="J68" s="10"/>
      <c r="K68" s="15" t="s">
        <v>131</v>
      </c>
      <c r="L68" s="14">
        <f>SUM(L66:L67)</f>
        <v>0</v>
      </c>
      <c r="M68" s="16"/>
      <c r="N68" s="16"/>
      <c r="O68" s="16"/>
      <c r="P68" s="16"/>
      <c r="Q68" s="16"/>
      <c r="R68" s="4"/>
      <c r="S68" s="4"/>
      <c r="T68" s="4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9"/>
      <c r="O69" s="9"/>
      <c r="P69" s="9"/>
      <c r="Q69" s="9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30"/>
      <c r="B70" s="77" t="s">
        <v>7</v>
      </c>
      <c r="C70" s="78">
        <v>5874</v>
      </c>
      <c r="D70" s="7"/>
      <c r="E70" s="17"/>
      <c r="F70" s="17"/>
      <c r="G70" s="10"/>
      <c r="H70" s="51"/>
      <c r="I70" s="51"/>
      <c r="J70" s="19"/>
      <c r="K70" s="77" t="s">
        <v>7</v>
      </c>
      <c r="L70" s="79">
        <v>2274.46</v>
      </c>
      <c r="M70" s="9">
        <v>22</v>
      </c>
      <c r="N70" s="9"/>
      <c r="O70" s="9"/>
      <c r="P70" s="9"/>
      <c r="Q70" s="9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13" ht="14.25">
      <c r="A71" s="71" t="s">
        <v>172</v>
      </c>
      <c r="B71" s="77" t="s">
        <v>56</v>
      </c>
      <c r="C71" s="78">
        <v>904</v>
      </c>
      <c r="D71" s="7"/>
      <c r="E71" s="17"/>
      <c r="F71" s="17"/>
      <c r="G71" s="10"/>
      <c r="H71" s="51"/>
      <c r="I71" s="51"/>
      <c r="J71" s="51"/>
      <c r="K71" s="77" t="s">
        <v>56</v>
      </c>
      <c r="L71" s="79">
        <v>350.22</v>
      </c>
      <c r="M71" s="18">
        <v>15</v>
      </c>
    </row>
    <row r="72" spans="1:70" ht="15">
      <c r="A72" s="30" t="s">
        <v>166</v>
      </c>
      <c r="B72" s="11" t="s">
        <v>58</v>
      </c>
      <c r="C72" s="13">
        <v>3685</v>
      </c>
      <c r="D72" s="7"/>
      <c r="E72" s="17"/>
      <c r="F72" s="17"/>
      <c r="G72" s="10"/>
      <c r="H72" s="19"/>
      <c r="I72" s="19"/>
      <c r="J72" s="19"/>
      <c r="K72" s="19"/>
      <c r="L72" s="67"/>
      <c r="M72" s="9" t="s">
        <v>133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">
      <c r="A73" s="30"/>
      <c r="B73" s="77" t="s">
        <v>59</v>
      </c>
      <c r="C73" s="78">
        <v>811</v>
      </c>
      <c r="D73" s="7"/>
      <c r="E73" s="17"/>
      <c r="F73" s="17"/>
      <c r="G73" s="10"/>
      <c r="H73" s="19"/>
      <c r="I73" s="19"/>
      <c r="J73" s="19"/>
      <c r="K73" s="19"/>
      <c r="L73" s="19"/>
      <c r="M73" s="9">
        <v>17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">
      <c r="A74" s="30"/>
      <c r="B74" s="77" t="s">
        <v>60</v>
      </c>
      <c r="C74" s="78">
        <v>777</v>
      </c>
      <c r="D74" s="7"/>
      <c r="E74" s="17"/>
      <c r="F74" s="17"/>
      <c r="G74" s="10"/>
      <c r="H74" s="19"/>
      <c r="I74" s="19"/>
      <c r="J74" s="19"/>
      <c r="K74" s="19"/>
      <c r="L74" s="19"/>
      <c r="M74" s="9">
        <v>17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34" s="1" customFormat="1" ht="15">
      <c r="A75" s="71"/>
      <c r="B75" s="83" t="s">
        <v>6</v>
      </c>
      <c r="C75" s="84">
        <v>0</v>
      </c>
      <c r="D75" s="171"/>
      <c r="E75" s="179"/>
      <c r="F75" s="179"/>
      <c r="G75" s="170"/>
      <c r="H75" s="83" t="s">
        <v>6</v>
      </c>
      <c r="I75" s="85">
        <v>0</v>
      </c>
      <c r="J75" s="170"/>
      <c r="K75" s="83" t="s">
        <v>6</v>
      </c>
      <c r="L75" s="85">
        <v>0</v>
      </c>
      <c r="M75" s="16"/>
      <c r="R75" s="4"/>
      <c r="S75" s="4"/>
      <c r="T75" s="4"/>
      <c r="U75" s="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1" customFormat="1" ht="15">
      <c r="A76" s="31"/>
      <c r="B76" s="15" t="s">
        <v>131</v>
      </c>
      <c r="C76" s="14">
        <f>SUM(C70:C75)</f>
        <v>12051</v>
      </c>
      <c r="D76" s="7"/>
      <c r="E76" s="15" t="s">
        <v>131</v>
      </c>
      <c r="F76" s="14">
        <f>SUM(F70:F75)</f>
        <v>0</v>
      </c>
      <c r="G76" s="10"/>
      <c r="H76" s="15" t="s">
        <v>131</v>
      </c>
      <c r="I76" s="14">
        <f>SUM(I70:I75)</f>
        <v>0</v>
      </c>
      <c r="J76" s="10"/>
      <c r="K76" s="15" t="s">
        <v>131</v>
      </c>
      <c r="L76" s="14">
        <f>SUM(L70:L75)</f>
        <v>2624.6800000000003</v>
      </c>
      <c r="M76" s="16"/>
      <c r="R76" s="4"/>
      <c r="S76" s="4"/>
      <c r="T76" s="4"/>
      <c r="U76" s="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2" ht="15">
      <c r="A77" s="30"/>
      <c r="B77" s="74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70" ht="15">
      <c r="A78" s="30"/>
      <c r="B78" s="11" t="s">
        <v>88</v>
      </c>
      <c r="C78" s="42">
        <v>4924</v>
      </c>
      <c r="D78" s="65"/>
      <c r="E78" s="47"/>
      <c r="F78" s="47"/>
      <c r="G78" s="66"/>
      <c r="H78" s="67"/>
      <c r="I78" s="67"/>
      <c r="J78" s="67"/>
      <c r="K78" s="68"/>
      <c r="L78" s="68"/>
      <c r="M78" s="20">
        <v>18</v>
      </c>
      <c r="N78" s="20"/>
      <c r="O78" s="20"/>
      <c r="P78" s="20"/>
      <c r="Q78" s="20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0"/>
      <c r="B79" s="11" t="s">
        <v>89</v>
      </c>
      <c r="C79" s="42">
        <v>4945</v>
      </c>
      <c r="D79" s="65"/>
      <c r="E79" s="47"/>
      <c r="F79" s="47"/>
      <c r="G79" s="66"/>
      <c r="H79" s="67"/>
      <c r="I79" s="67"/>
      <c r="J79" s="67"/>
      <c r="K79" s="68"/>
      <c r="L79" s="68"/>
      <c r="M79" s="20">
        <v>18</v>
      </c>
      <c r="N79" s="20"/>
      <c r="O79" s="20"/>
      <c r="P79" s="20"/>
      <c r="Q79" s="20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12" ht="14.25">
      <c r="A80" s="71" t="s">
        <v>173</v>
      </c>
      <c r="B80" s="77" t="s">
        <v>51</v>
      </c>
      <c r="C80" s="78">
        <v>3606</v>
      </c>
      <c r="D80" s="65"/>
      <c r="E80" s="47"/>
      <c r="F80" s="47"/>
      <c r="G80" s="66"/>
      <c r="H80" s="77" t="s">
        <v>114</v>
      </c>
      <c r="I80" s="79">
        <v>13</v>
      </c>
      <c r="J80" s="68"/>
      <c r="K80" s="77" t="s">
        <v>114</v>
      </c>
      <c r="L80" s="79">
        <v>164</v>
      </c>
    </row>
    <row r="81" spans="1:17" ht="14.25">
      <c r="A81" s="30" t="s">
        <v>167</v>
      </c>
      <c r="B81" s="11" t="s">
        <v>52</v>
      </c>
      <c r="C81" s="42">
        <v>5218</v>
      </c>
      <c r="D81" s="65"/>
      <c r="E81" s="47"/>
      <c r="F81" s="47"/>
      <c r="G81" s="66"/>
      <c r="H81" s="11" t="s">
        <v>52</v>
      </c>
      <c r="I81" s="42">
        <v>1438</v>
      </c>
      <c r="J81" s="68"/>
      <c r="K81" s="68"/>
      <c r="L81" s="68"/>
      <c r="M81" s="18">
        <v>17</v>
      </c>
      <c r="N81" s="9" t="s">
        <v>197</v>
      </c>
      <c r="O81" s="9"/>
      <c r="P81" s="9"/>
      <c r="Q81" s="9"/>
    </row>
    <row r="82" spans="1:17" ht="14.25">
      <c r="A82" s="30"/>
      <c r="B82" s="77" t="s">
        <v>53</v>
      </c>
      <c r="C82" s="78">
        <v>2187</v>
      </c>
      <c r="D82" s="65"/>
      <c r="E82" s="47"/>
      <c r="F82" s="47"/>
      <c r="G82" s="66"/>
      <c r="H82" s="68"/>
      <c r="I82" s="68"/>
      <c r="J82" s="68"/>
      <c r="K82" s="77" t="s">
        <v>53</v>
      </c>
      <c r="L82" s="79">
        <v>192.23</v>
      </c>
      <c r="N82" s="105" t="s">
        <v>190</v>
      </c>
      <c r="O82" s="105"/>
      <c r="P82" s="9"/>
      <c r="Q82" s="9"/>
    </row>
    <row r="83" spans="1:17" ht="14.25">
      <c r="A83" s="30"/>
      <c r="B83" s="46" t="s">
        <v>47</v>
      </c>
      <c r="C83" s="42">
        <v>5045</v>
      </c>
      <c r="D83" s="65"/>
      <c r="E83" s="47"/>
      <c r="F83" s="47"/>
      <c r="G83" s="66"/>
      <c r="H83" s="68"/>
      <c r="I83" s="68"/>
      <c r="J83" s="68"/>
      <c r="K83" s="46" t="s">
        <v>47</v>
      </c>
      <c r="L83" s="43">
        <v>459.79</v>
      </c>
      <c r="M83" s="18">
        <v>18</v>
      </c>
      <c r="N83" s="9" t="s">
        <v>191</v>
      </c>
      <c r="O83" s="9" t="s">
        <v>192</v>
      </c>
      <c r="P83" s="9" t="s">
        <v>193</v>
      </c>
      <c r="Q83" s="9" t="s">
        <v>194</v>
      </c>
    </row>
    <row r="84" spans="1:17" ht="14.25">
      <c r="A84" s="30"/>
      <c r="B84" s="11" t="s">
        <v>48</v>
      </c>
      <c r="C84" s="42">
        <v>5263</v>
      </c>
      <c r="D84" s="65"/>
      <c r="E84" s="47"/>
      <c r="F84" s="47"/>
      <c r="G84" s="66"/>
      <c r="H84" s="46" t="s">
        <v>48</v>
      </c>
      <c r="I84" s="43">
        <v>568</v>
      </c>
      <c r="J84" s="68"/>
      <c r="K84" s="68" t="s">
        <v>48</v>
      </c>
      <c r="L84" s="68">
        <v>520.22</v>
      </c>
      <c r="N84" s="106">
        <f>SUM(C58+C64+C70+C71+C73+C74+C75+C80+C82+C85)</f>
        <v>53939</v>
      </c>
      <c r="O84" s="106"/>
      <c r="P84" s="106">
        <f>SUM(I60+I75+I80)</f>
        <v>1619</v>
      </c>
      <c r="Q84" s="106">
        <f>SUM(L58+L60+L76+L80+L82+L85)</f>
        <v>8987.8</v>
      </c>
    </row>
    <row r="85" spans="1:17" ht="14.25">
      <c r="A85" s="30"/>
      <c r="B85" s="77" t="s">
        <v>97</v>
      </c>
      <c r="C85" s="78">
        <v>4043</v>
      </c>
      <c r="D85" s="65"/>
      <c r="E85" s="47"/>
      <c r="F85" s="47"/>
      <c r="G85" s="66"/>
      <c r="H85" s="68"/>
      <c r="I85" s="68"/>
      <c r="J85" s="67"/>
      <c r="K85" s="77" t="s">
        <v>97</v>
      </c>
      <c r="L85" s="79">
        <v>762</v>
      </c>
      <c r="N85" s="20" t="s">
        <v>196</v>
      </c>
      <c r="O85" s="20"/>
      <c r="P85" s="20"/>
      <c r="Q85" s="20"/>
    </row>
    <row r="86" spans="1:17" ht="14.25">
      <c r="A86" s="30"/>
      <c r="B86" s="15" t="s">
        <v>131</v>
      </c>
      <c r="C86" s="14">
        <f>SUM(C78:C85)</f>
        <v>35231</v>
      </c>
      <c r="D86" s="7"/>
      <c r="E86" s="15" t="s">
        <v>131</v>
      </c>
      <c r="F86" s="14">
        <f>SUM(F78:F85)</f>
        <v>0</v>
      </c>
      <c r="G86" s="10"/>
      <c r="H86" s="15" t="s">
        <v>131</v>
      </c>
      <c r="I86" s="14">
        <f>SUM(I78:I85)</f>
        <v>2019</v>
      </c>
      <c r="J86" s="10"/>
      <c r="K86" s="15" t="s">
        <v>131</v>
      </c>
      <c r="L86" s="14">
        <f>SUM(L78:L85)</f>
        <v>2098.24</v>
      </c>
      <c r="N86" s="104">
        <f>SUM(C66+C67+C72+C78+C79+C81+C83+C84)</f>
        <v>67596</v>
      </c>
      <c r="O86" s="104">
        <f>SUM(F66)</f>
        <v>16364</v>
      </c>
      <c r="P86" s="104">
        <f>SUM(I66+I67+I81+I84)</f>
        <v>10079</v>
      </c>
      <c r="Q86" s="104">
        <f>SUM(L83+L84)</f>
        <v>980.01</v>
      </c>
    </row>
    <row r="87" spans="1:12" ht="14.25">
      <c r="A87" s="30"/>
      <c r="B87" s="35"/>
      <c r="C87" s="37"/>
      <c r="D87" s="38"/>
      <c r="E87" s="39"/>
      <c r="F87" s="39"/>
      <c r="G87" s="34"/>
      <c r="H87" s="52"/>
      <c r="I87" s="52"/>
      <c r="J87" s="52"/>
      <c r="K87" s="35"/>
      <c r="L87" s="36"/>
    </row>
    <row r="88" spans="1:70" ht="15">
      <c r="A88" s="30"/>
      <c r="B88" s="77" t="s">
        <v>98</v>
      </c>
      <c r="C88" s="78">
        <v>4477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77" t="s">
        <v>150</v>
      </c>
      <c r="C89" s="78">
        <v>1632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77" t="s">
        <v>151</v>
      </c>
      <c r="C90" s="78">
        <v>1279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77" t="s">
        <v>152</v>
      </c>
      <c r="C91" s="78">
        <v>1297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0"/>
      <c r="B92" s="77" t="s">
        <v>153</v>
      </c>
      <c r="C92" s="78">
        <v>1241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77" t="s">
        <v>138</v>
      </c>
      <c r="C93" s="78">
        <v>1372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77" t="s">
        <v>137</v>
      </c>
      <c r="C94" s="78">
        <v>994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71" t="s">
        <v>238</v>
      </c>
      <c r="B95" s="83" t="s">
        <v>134</v>
      </c>
      <c r="C95" s="84">
        <v>0</v>
      </c>
      <c r="D95" s="65"/>
      <c r="E95" s="47"/>
      <c r="F95" s="47"/>
      <c r="G95" s="66"/>
      <c r="H95" s="68"/>
      <c r="I95" s="68"/>
      <c r="J95" s="67"/>
      <c r="K95" s="68"/>
      <c r="L95" s="68"/>
      <c r="M95" s="20">
        <v>21</v>
      </c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 t="s">
        <v>163</v>
      </c>
      <c r="B96" s="77" t="s">
        <v>135</v>
      </c>
      <c r="C96" s="78">
        <v>2340</v>
      </c>
      <c r="D96" s="65"/>
      <c r="E96" s="47"/>
      <c r="F96" s="47"/>
      <c r="G96" s="66"/>
      <c r="H96" s="68"/>
      <c r="I96" s="68"/>
      <c r="J96" s="67"/>
      <c r="K96" s="68"/>
      <c r="L96" s="68"/>
      <c r="M96" s="20">
        <v>22</v>
      </c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77" t="s">
        <v>99</v>
      </c>
      <c r="C97" s="78">
        <v>2054</v>
      </c>
      <c r="D97" s="65"/>
      <c r="E97" s="47"/>
      <c r="F97" s="47"/>
      <c r="G97" s="66"/>
      <c r="H97" s="68"/>
      <c r="I97" s="68"/>
      <c r="J97" s="67"/>
      <c r="K97" s="77" t="s">
        <v>129</v>
      </c>
      <c r="L97" s="79">
        <v>688.12</v>
      </c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77" t="s">
        <v>100</v>
      </c>
      <c r="C98" s="78">
        <v>596</v>
      </c>
      <c r="D98" s="65"/>
      <c r="E98" s="47"/>
      <c r="F98" s="47"/>
      <c r="G98" s="66"/>
      <c r="H98" s="68"/>
      <c r="I98" s="68"/>
      <c r="J98" s="67"/>
      <c r="K98" s="77" t="s">
        <v>100</v>
      </c>
      <c r="L98" s="79">
        <v>272</v>
      </c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30"/>
      <c r="B99" s="46"/>
      <c r="C99" s="42"/>
      <c r="D99" s="65"/>
      <c r="E99" s="47"/>
      <c r="F99" s="47"/>
      <c r="G99" s="66"/>
      <c r="H99" s="68"/>
      <c r="I99" s="68"/>
      <c r="J99" s="67"/>
      <c r="K99" s="46" t="s">
        <v>130</v>
      </c>
      <c r="L99" s="43">
        <v>176.22</v>
      </c>
      <c r="M99" s="20"/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/>
      <c r="B100" s="46"/>
      <c r="C100" s="42"/>
      <c r="D100" s="65"/>
      <c r="E100" s="47"/>
      <c r="F100" s="47"/>
      <c r="G100" s="66"/>
      <c r="H100" s="82" t="s">
        <v>158</v>
      </c>
      <c r="I100" s="82">
        <v>57</v>
      </c>
      <c r="J100" s="67"/>
      <c r="K100" s="46"/>
      <c r="L100" s="43"/>
      <c r="M100" s="20"/>
      <c r="N100" s="20"/>
      <c r="O100" s="20"/>
      <c r="P100" s="20"/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34" s="1" customFormat="1" ht="15">
      <c r="A101" s="31"/>
      <c r="B101" s="15" t="s">
        <v>131</v>
      </c>
      <c r="C101" s="14">
        <f>SUM(C88:C100)</f>
        <v>17282</v>
      </c>
      <c r="D101" s="7"/>
      <c r="E101" s="15" t="s">
        <v>131</v>
      </c>
      <c r="F101" s="14">
        <f>SUM(F88:F100)</f>
        <v>0</v>
      </c>
      <c r="G101" s="10"/>
      <c r="H101" s="15" t="s">
        <v>131</v>
      </c>
      <c r="I101" s="14">
        <f>SUM(I88:I100)</f>
        <v>57</v>
      </c>
      <c r="J101" s="10"/>
      <c r="K101" s="15" t="s">
        <v>131</v>
      </c>
      <c r="L101" s="14">
        <f>SUM(L88:L100)</f>
        <v>1136.34</v>
      </c>
      <c r="M101" s="16"/>
      <c r="N101" s="16"/>
      <c r="O101" s="16"/>
      <c r="P101" s="16"/>
      <c r="Q101" s="16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2" ht="15">
      <c r="A102" s="30"/>
      <c r="B102" s="74"/>
      <c r="C102" s="32"/>
      <c r="D102" s="33"/>
      <c r="E102" s="34"/>
      <c r="F102" s="34"/>
      <c r="G102" s="33"/>
      <c r="H102" s="52"/>
      <c r="I102" s="52"/>
      <c r="J102" s="33"/>
      <c r="K102" s="35"/>
      <c r="L102" s="36"/>
      <c r="M102" s="9"/>
      <c r="N102" s="9"/>
      <c r="O102" s="9"/>
      <c r="P102" s="9"/>
      <c r="Q102" s="9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70" ht="15">
      <c r="A103" s="30"/>
      <c r="B103" s="77" t="s">
        <v>65</v>
      </c>
      <c r="C103" s="78">
        <v>1357</v>
      </c>
      <c r="D103" s="65"/>
      <c r="E103" s="44"/>
      <c r="F103" s="45"/>
      <c r="G103" s="66"/>
      <c r="H103" s="77" t="s">
        <v>65</v>
      </c>
      <c r="I103" s="79">
        <v>34</v>
      </c>
      <c r="J103" s="67"/>
      <c r="K103" s="77" t="s">
        <v>65</v>
      </c>
      <c r="L103" s="82">
        <v>566</v>
      </c>
      <c r="M103" s="9"/>
      <c r="N103" s="9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">
      <c r="A104" s="30"/>
      <c r="B104" s="46" t="s">
        <v>162</v>
      </c>
      <c r="C104" s="42">
        <v>11290</v>
      </c>
      <c r="D104" s="65"/>
      <c r="E104" s="47"/>
      <c r="F104" s="47"/>
      <c r="G104" s="66"/>
      <c r="H104" s="46" t="s">
        <v>66</v>
      </c>
      <c r="I104" s="43">
        <v>745</v>
      </c>
      <c r="J104" s="67"/>
      <c r="K104" s="46" t="s">
        <v>66</v>
      </c>
      <c r="L104" s="67">
        <v>1178.15</v>
      </c>
      <c r="M104" s="9">
        <v>22</v>
      </c>
      <c r="N104" s="9"/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">
      <c r="A105" s="71" t="s">
        <v>174</v>
      </c>
      <c r="B105" s="77" t="s">
        <v>148</v>
      </c>
      <c r="C105" s="78">
        <v>2633</v>
      </c>
      <c r="D105" s="65"/>
      <c r="E105" s="47"/>
      <c r="F105" s="47"/>
      <c r="G105" s="66"/>
      <c r="H105" s="80" t="s">
        <v>148</v>
      </c>
      <c r="I105" s="81">
        <v>617</v>
      </c>
      <c r="J105" s="67"/>
      <c r="K105" s="80" t="s">
        <v>148</v>
      </c>
      <c r="L105" s="82">
        <v>681</v>
      </c>
      <c r="M105" s="9"/>
      <c r="N105" s="9"/>
      <c r="O105" s="9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30" ht="15">
      <c r="A106" s="30" t="s">
        <v>164</v>
      </c>
      <c r="B106" s="46"/>
      <c r="C106" s="42"/>
      <c r="D106" s="65"/>
      <c r="E106" s="47"/>
      <c r="F106" s="47"/>
      <c r="G106" s="66"/>
      <c r="H106" s="67"/>
      <c r="I106" s="67"/>
      <c r="J106" s="67"/>
      <c r="K106" s="46" t="s">
        <v>127</v>
      </c>
      <c r="L106" s="43">
        <v>6097</v>
      </c>
      <c r="M106" s="9"/>
      <c r="N106" s="9"/>
      <c r="O106" s="9"/>
      <c r="P106" s="9"/>
      <c r="Q106" s="9"/>
      <c r="R106" s="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4" s="1" customFormat="1" ht="15">
      <c r="A107" s="31"/>
      <c r="B107" s="15" t="s">
        <v>131</v>
      </c>
      <c r="C107" s="14">
        <f>SUM(C103:C106)</f>
        <v>15280</v>
      </c>
      <c r="D107" s="7"/>
      <c r="E107" s="15" t="s">
        <v>131</v>
      </c>
      <c r="F107" s="14">
        <f>SUM(F103:F106)</f>
        <v>0</v>
      </c>
      <c r="G107" s="10"/>
      <c r="H107" s="15" t="s">
        <v>131</v>
      </c>
      <c r="I107" s="14">
        <f>SUM(I103:I106)</f>
        <v>1396</v>
      </c>
      <c r="J107" s="10"/>
      <c r="K107" s="15" t="s">
        <v>131</v>
      </c>
      <c r="L107" s="14">
        <f>SUM(L103:L106)</f>
        <v>8522.15</v>
      </c>
      <c r="M107" s="16"/>
      <c r="N107" s="16"/>
      <c r="O107" s="16"/>
      <c r="P107" s="16"/>
      <c r="Q107" s="16"/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2" ht="15.75" customHeight="1">
      <c r="A108" s="30"/>
      <c r="B108" s="74"/>
      <c r="C108" s="32"/>
      <c r="D108" s="33"/>
      <c r="E108" s="34"/>
      <c r="F108" s="34"/>
      <c r="G108" s="33"/>
      <c r="H108" s="52"/>
      <c r="I108" s="52"/>
      <c r="J108" s="33"/>
      <c r="K108" s="35"/>
      <c r="L108" s="36"/>
      <c r="M108" s="9"/>
      <c r="N108" s="9"/>
      <c r="O108" s="9"/>
      <c r="P108" s="9"/>
      <c r="Q108" s="9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0"/>
      <c r="B109" s="77" t="s">
        <v>17</v>
      </c>
      <c r="C109" s="78">
        <v>4739</v>
      </c>
      <c r="D109" s="65"/>
      <c r="E109" s="47"/>
      <c r="F109" s="47"/>
      <c r="G109" s="66"/>
      <c r="H109" s="77" t="s">
        <v>17</v>
      </c>
      <c r="I109" s="79">
        <v>12</v>
      </c>
      <c r="J109" s="67"/>
      <c r="K109" s="77" t="s">
        <v>17</v>
      </c>
      <c r="L109" s="79">
        <v>965.3</v>
      </c>
      <c r="M109" s="9"/>
      <c r="N109" s="9"/>
      <c r="O109" s="9"/>
      <c r="P109" s="9"/>
      <c r="Q109" s="9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">
      <c r="A110" s="30"/>
      <c r="B110" s="77" t="s">
        <v>147</v>
      </c>
      <c r="C110" s="78">
        <v>566</v>
      </c>
      <c r="D110" s="65"/>
      <c r="E110" s="47"/>
      <c r="F110" s="47"/>
      <c r="G110" s="66"/>
      <c r="H110" s="46"/>
      <c r="I110" s="43"/>
      <c r="J110" s="67"/>
      <c r="K110" s="46"/>
      <c r="L110" s="43"/>
      <c r="M110" s="9"/>
      <c r="N110" s="9"/>
      <c r="O110" s="9"/>
      <c r="P110" s="9"/>
      <c r="Q110" s="9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12" ht="14.25">
      <c r="A111" s="30"/>
      <c r="B111" s="77" t="s">
        <v>42</v>
      </c>
      <c r="C111" s="78">
        <v>5114</v>
      </c>
      <c r="D111" s="65"/>
      <c r="E111" s="86" t="s">
        <v>42</v>
      </c>
      <c r="F111" s="87">
        <v>2208</v>
      </c>
      <c r="G111" s="66"/>
      <c r="H111" s="77" t="s">
        <v>42</v>
      </c>
      <c r="I111" s="79">
        <v>1095</v>
      </c>
      <c r="J111" s="68"/>
      <c r="K111" s="44"/>
      <c r="L111" s="45"/>
    </row>
    <row r="112" spans="1:32" ht="15">
      <c r="A112" s="71" t="s">
        <v>175</v>
      </c>
      <c r="B112" s="77" t="s">
        <v>18</v>
      </c>
      <c r="C112" s="78">
        <v>19588</v>
      </c>
      <c r="D112" s="65"/>
      <c r="E112" s="77" t="s">
        <v>18</v>
      </c>
      <c r="F112" s="79">
        <v>8548</v>
      </c>
      <c r="G112" s="66"/>
      <c r="H112" s="77" t="s">
        <v>18</v>
      </c>
      <c r="I112" s="79">
        <v>6143</v>
      </c>
      <c r="J112" s="68"/>
      <c r="K112" s="68"/>
      <c r="L112" s="67"/>
      <c r="M112" s="9">
        <v>22</v>
      </c>
      <c r="N112" s="9"/>
      <c r="O112" s="9"/>
      <c r="P112" s="9"/>
      <c r="Q112" s="9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>
      <c r="A113" s="30" t="s">
        <v>165</v>
      </c>
      <c r="B113" s="77" t="s">
        <v>143</v>
      </c>
      <c r="C113" s="78">
        <v>1693</v>
      </c>
      <c r="D113" s="65"/>
      <c r="E113" s="46"/>
      <c r="F113" s="43"/>
      <c r="G113" s="66"/>
      <c r="H113" s="46"/>
      <c r="I113" s="43"/>
      <c r="J113" s="68"/>
      <c r="K113" s="68"/>
      <c r="L113" s="67"/>
      <c r="M113" s="9"/>
      <c r="N113" s="9"/>
      <c r="O113" s="9"/>
      <c r="P113" s="9"/>
      <c r="Q113" s="9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2" ht="14.25">
      <c r="A114" s="30"/>
      <c r="B114" s="77" t="s">
        <v>44</v>
      </c>
      <c r="C114" s="78">
        <v>2184</v>
      </c>
      <c r="D114" s="65"/>
      <c r="E114" s="47"/>
      <c r="F114" s="47"/>
      <c r="G114" s="66"/>
      <c r="H114" s="80" t="s">
        <v>44</v>
      </c>
      <c r="I114" s="82">
        <v>16</v>
      </c>
      <c r="J114" s="68"/>
      <c r="K114" s="82" t="s">
        <v>44</v>
      </c>
      <c r="L114" s="82">
        <v>707</v>
      </c>
    </row>
    <row r="115" spans="1:12" ht="14.25">
      <c r="A115" s="30"/>
      <c r="B115" s="77" t="s">
        <v>57</v>
      </c>
      <c r="C115" s="78">
        <v>2692</v>
      </c>
      <c r="D115" s="65"/>
      <c r="E115" s="47"/>
      <c r="F115" s="47"/>
      <c r="G115" s="66"/>
      <c r="H115" s="77" t="s">
        <v>57</v>
      </c>
      <c r="I115" s="79">
        <v>1</v>
      </c>
      <c r="J115" s="68"/>
      <c r="K115" s="77" t="s">
        <v>57</v>
      </c>
      <c r="L115" s="82">
        <v>461</v>
      </c>
    </row>
    <row r="116" spans="1:12" ht="14.25">
      <c r="A116" s="30"/>
      <c r="B116" s="68"/>
      <c r="C116" s="68"/>
      <c r="D116" s="68"/>
      <c r="E116" s="68"/>
      <c r="F116" s="68"/>
      <c r="G116" s="68"/>
      <c r="H116" s="77" t="s">
        <v>121</v>
      </c>
      <c r="I116" s="79">
        <v>58</v>
      </c>
      <c r="J116" s="68"/>
      <c r="K116" s="68"/>
      <c r="L116" s="68"/>
    </row>
    <row r="117" spans="1:12" ht="14.25">
      <c r="A117" s="30"/>
      <c r="B117" s="68"/>
      <c r="C117" s="68"/>
      <c r="D117" s="68"/>
      <c r="E117" s="68"/>
      <c r="F117" s="68"/>
      <c r="G117" s="68"/>
      <c r="H117" s="46"/>
      <c r="I117" s="43"/>
      <c r="J117" s="68"/>
      <c r="K117" s="82" t="s">
        <v>160</v>
      </c>
      <c r="L117" s="82">
        <v>911.2</v>
      </c>
    </row>
    <row r="118" spans="1:34" s="1" customFormat="1" ht="15">
      <c r="A118" s="31"/>
      <c r="B118" s="15" t="s">
        <v>131</v>
      </c>
      <c r="C118" s="14">
        <f>SUM(C109:C117)</f>
        <v>36576</v>
      </c>
      <c r="D118" s="7"/>
      <c r="E118" s="15" t="s">
        <v>131</v>
      </c>
      <c r="F118" s="14">
        <f>SUM(F109:F117)</f>
        <v>10756</v>
      </c>
      <c r="G118" s="10"/>
      <c r="H118" s="15" t="s">
        <v>131</v>
      </c>
      <c r="I118" s="14">
        <f>SUM(I109:I117)</f>
        <v>7325</v>
      </c>
      <c r="J118" s="10"/>
      <c r="K118" s="15" t="s">
        <v>131</v>
      </c>
      <c r="L118" s="14">
        <f>SUM(L109:L117)</f>
        <v>3044.5</v>
      </c>
      <c r="M118" s="16"/>
      <c r="N118" s="16"/>
      <c r="O118" s="16"/>
      <c r="P118" s="16"/>
      <c r="Q118" s="16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0"/>
      <c r="B119" s="41"/>
      <c r="C119" s="40"/>
      <c r="D119" s="38"/>
      <c r="E119" s="41"/>
      <c r="F119" s="40"/>
      <c r="G119" s="34"/>
      <c r="H119" s="41"/>
      <c r="I119" s="40"/>
      <c r="J119" s="34"/>
      <c r="K119" s="41"/>
      <c r="L119" s="40"/>
      <c r="M119" s="16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12" ht="14.25">
      <c r="A120" s="30"/>
      <c r="B120" s="11" t="s">
        <v>95</v>
      </c>
      <c r="C120" s="42">
        <v>18395</v>
      </c>
      <c r="D120" s="65"/>
      <c r="E120" s="47"/>
      <c r="F120" s="47"/>
      <c r="G120" s="66"/>
      <c r="H120" s="46" t="s">
        <v>117</v>
      </c>
      <c r="I120" s="43">
        <v>4697</v>
      </c>
      <c r="J120" s="67"/>
      <c r="K120" s="46" t="s">
        <v>95</v>
      </c>
      <c r="L120" s="43">
        <v>2560</v>
      </c>
    </row>
    <row r="121" spans="1:34" s="1" customFormat="1" ht="15">
      <c r="A121" s="71" t="s">
        <v>176</v>
      </c>
      <c r="B121" s="11" t="s">
        <v>96</v>
      </c>
      <c r="C121" s="42">
        <v>25626</v>
      </c>
      <c r="D121" s="65"/>
      <c r="E121" s="47"/>
      <c r="F121" s="47"/>
      <c r="G121" s="66"/>
      <c r="H121" s="46" t="s">
        <v>118</v>
      </c>
      <c r="I121" s="43">
        <v>2867</v>
      </c>
      <c r="J121" s="68"/>
      <c r="K121" s="46" t="s">
        <v>96</v>
      </c>
      <c r="L121" s="43">
        <v>486.45</v>
      </c>
      <c r="M121" s="16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1" customFormat="1" ht="15">
      <c r="A122" s="30" t="s">
        <v>166</v>
      </c>
      <c r="B122" s="15" t="s">
        <v>131</v>
      </c>
      <c r="C122" s="14">
        <f>SUM(C120:C121)</f>
        <v>44021</v>
      </c>
      <c r="D122" s="7"/>
      <c r="E122" s="15" t="s">
        <v>131</v>
      </c>
      <c r="F122" s="14">
        <f>SUM(F120:F121)</f>
        <v>0</v>
      </c>
      <c r="G122" s="10"/>
      <c r="H122" s="15" t="s">
        <v>131</v>
      </c>
      <c r="I122" s="14">
        <f>SUM(I120:I121)</f>
        <v>7564</v>
      </c>
      <c r="J122" s="10"/>
      <c r="K122" s="15" t="s">
        <v>131</v>
      </c>
      <c r="L122" s="14">
        <f>SUM(L120:L121)</f>
        <v>3046.45</v>
      </c>
      <c r="M122" s="16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1" customFormat="1" ht="15">
      <c r="A123" s="30"/>
      <c r="B123" s="41"/>
      <c r="C123" s="40"/>
      <c r="D123" s="38"/>
      <c r="E123" s="41"/>
      <c r="F123" s="40"/>
      <c r="G123" s="34"/>
      <c r="H123" s="41"/>
      <c r="I123" s="40"/>
      <c r="J123" s="34"/>
      <c r="K123" s="41"/>
      <c r="L123" s="40"/>
      <c r="M123" s="16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70" ht="15">
      <c r="A124" s="30"/>
      <c r="B124" s="11" t="s">
        <v>104</v>
      </c>
      <c r="C124" s="42">
        <v>2112</v>
      </c>
      <c r="D124" s="65"/>
      <c r="E124" s="47"/>
      <c r="F124" s="47"/>
      <c r="G124" s="66"/>
      <c r="H124" s="67"/>
      <c r="I124" s="67"/>
      <c r="J124" s="67"/>
      <c r="K124" s="46" t="s">
        <v>104</v>
      </c>
      <c r="L124" s="43">
        <v>420.07</v>
      </c>
      <c r="M124" s="20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5">
      <c r="A125" s="30"/>
      <c r="B125" s="11" t="s">
        <v>105</v>
      </c>
      <c r="C125" s="42">
        <v>1226</v>
      </c>
      <c r="D125" s="65"/>
      <c r="E125" s="47"/>
      <c r="F125" s="47"/>
      <c r="G125" s="66"/>
      <c r="H125" s="67"/>
      <c r="I125" s="67"/>
      <c r="J125" s="67"/>
      <c r="K125" s="46" t="s">
        <v>105</v>
      </c>
      <c r="L125" s="43">
        <v>745.86</v>
      </c>
      <c r="M125" s="9"/>
      <c r="N125" s="9"/>
      <c r="O125" s="9"/>
      <c r="P125" s="9"/>
      <c r="Q125" s="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30" ht="15">
      <c r="A126" s="71" t="s">
        <v>177</v>
      </c>
      <c r="B126" s="11" t="s">
        <v>125</v>
      </c>
      <c r="C126" s="42">
        <v>2296</v>
      </c>
      <c r="D126" s="65"/>
      <c r="E126" s="47"/>
      <c r="F126" s="47"/>
      <c r="G126" s="66"/>
      <c r="H126" s="67"/>
      <c r="I126" s="67"/>
      <c r="J126" s="67"/>
      <c r="K126" s="46" t="s">
        <v>125</v>
      </c>
      <c r="L126" s="43">
        <v>653.36</v>
      </c>
      <c r="M126" s="9"/>
      <c r="N126" s="9"/>
      <c r="O126" s="9"/>
      <c r="P126" s="9"/>
      <c r="Q126" s="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30" t="s">
        <v>167</v>
      </c>
      <c r="B127" s="11" t="s">
        <v>103</v>
      </c>
      <c r="C127" s="42">
        <v>2784</v>
      </c>
      <c r="D127" s="65"/>
      <c r="E127" s="47"/>
      <c r="F127" s="47"/>
      <c r="G127" s="66"/>
      <c r="H127" s="67"/>
      <c r="I127" s="67"/>
      <c r="J127" s="67"/>
      <c r="K127" s="68"/>
      <c r="L127" s="68"/>
      <c r="M127" s="9"/>
      <c r="N127" s="9"/>
      <c r="O127" s="9"/>
      <c r="P127" s="9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70" ht="15">
      <c r="A128" s="30"/>
      <c r="B128" s="11" t="s">
        <v>106</v>
      </c>
      <c r="C128" s="42">
        <v>2800</v>
      </c>
      <c r="D128" s="65"/>
      <c r="E128" s="47"/>
      <c r="F128" s="47"/>
      <c r="G128" s="66"/>
      <c r="H128" s="67"/>
      <c r="I128" s="67"/>
      <c r="J128" s="67"/>
      <c r="K128" s="46" t="s">
        <v>106</v>
      </c>
      <c r="L128" s="43">
        <v>813.35</v>
      </c>
      <c r="M128" s="9"/>
      <c r="N128" s="9" t="s">
        <v>198</v>
      </c>
      <c r="O128" s="9"/>
      <c r="P128" s="9"/>
      <c r="Q128" s="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30" ht="15">
      <c r="A129" s="30"/>
      <c r="B129" s="11" t="s">
        <v>107</v>
      </c>
      <c r="C129" s="42">
        <v>1887</v>
      </c>
      <c r="D129" s="65"/>
      <c r="E129" s="47"/>
      <c r="F129" s="47"/>
      <c r="G129" s="66"/>
      <c r="H129" s="46" t="s">
        <v>107</v>
      </c>
      <c r="I129" s="43">
        <v>571</v>
      </c>
      <c r="J129" s="67"/>
      <c r="K129" s="46" t="s">
        <v>107</v>
      </c>
      <c r="L129" s="68">
        <v>954.89</v>
      </c>
      <c r="M129" s="9"/>
      <c r="N129" s="105" t="s">
        <v>190</v>
      </c>
      <c r="O129" s="105"/>
      <c r="P129" s="9"/>
      <c r="Q129" s="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31"/>
      <c r="B130" s="11" t="s">
        <v>108</v>
      </c>
      <c r="C130" s="42">
        <v>3785</v>
      </c>
      <c r="D130" s="65"/>
      <c r="E130" s="47"/>
      <c r="F130" s="47"/>
      <c r="G130" s="66"/>
      <c r="H130" s="68"/>
      <c r="I130" s="68"/>
      <c r="J130" s="67"/>
      <c r="K130" s="46" t="s">
        <v>108</v>
      </c>
      <c r="L130" s="43">
        <v>1087.47</v>
      </c>
      <c r="M130" s="9"/>
      <c r="N130" s="9" t="s">
        <v>191</v>
      </c>
      <c r="O130" s="9" t="s">
        <v>192</v>
      </c>
      <c r="P130" s="9" t="s">
        <v>193</v>
      </c>
      <c r="Q130" s="9" t="s">
        <v>194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70" ht="15">
      <c r="A131" s="30"/>
      <c r="B131" s="15" t="s">
        <v>131</v>
      </c>
      <c r="C131" s="64">
        <f>SUM(C124:C130)</f>
        <v>16890</v>
      </c>
      <c r="D131" s="65"/>
      <c r="E131" s="44" t="s">
        <v>131</v>
      </c>
      <c r="F131" s="64">
        <f>SUM(F124:F130)</f>
        <v>0</v>
      </c>
      <c r="G131" s="66"/>
      <c r="H131" s="44" t="s">
        <v>131</v>
      </c>
      <c r="I131" s="64">
        <f>SUM(I124:I130)</f>
        <v>571</v>
      </c>
      <c r="J131" s="66"/>
      <c r="K131" s="44" t="s">
        <v>131</v>
      </c>
      <c r="L131" s="64">
        <f>SUM(L124:L130)</f>
        <v>4675</v>
      </c>
      <c r="M131" s="20"/>
      <c r="N131" s="106">
        <f>SUM(C101+C103+C105+C118)</f>
        <v>57848</v>
      </c>
      <c r="O131" s="106">
        <f>SUM(F111+F112)</f>
        <v>10756</v>
      </c>
      <c r="P131" s="106">
        <f>SUM(I100+I103+I105+I118)</f>
        <v>8033</v>
      </c>
      <c r="Q131" s="106">
        <f>SUM(L97+L98+L103+L105+L109+L114+L115+L117)</f>
        <v>5251.62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34" s="1" customFormat="1" ht="15">
      <c r="A132" s="30"/>
      <c r="B132" s="35"/>
      <c r="C132" s="37"/>
      <c r="D132" s="38"/>
      <c r="E132" s="39"/>
      <c r="F132" s="39"/>
      <c r="G132" s="34"/>
      <c r="H132" s="52"/>
      <c r="I132" s="52"/>
      <c r="J132" s="54"/>
      <c r="K132" s="35"/>
      <c r="L132" s="36"/>
      <c r="M132" s="16"/>
      <c r="N132" s="20" t="s">
        <v>196</v>
      </c>
      <c r="O132" s="20"/>
      <c r="P132" s="20"/>
      <c r="Q132" s="20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0" ht="15">
      <c r="A133" s="30"/>
      <c r="B133" s="46" t="s">
        <v>101</v>
      </c>
      <c r="C133" s="42">
        <v>31862</v>
      </c>
      <c r="D133" s="65"/>
      <c r="E133" s="47"/>
      <c r="F133" s="47"/>
      <c r="G133" s="66"/>
      <c r="H133" s="46" t="s">
        <v>101</v>
      </c>
      <c r="I133" s="43">
        <v>2066</v>
      </c>
      <c r="J133" s="67"/>
      <c r="K133" s="46" t="s">
        <v>101</v>
      </c>
      <c r="L133" s="43">
        <v>3611.57</v>
      </c>
      <c r="M133" s="9"/>
      <c r="N133" s="104">
        <f>SUM(C104+C120+C121+C131)</f>
        <v>72201</v>
      </c>
      <c r="O133" s="104"/>
      <c r="P133" s="104">
        <f>SUM(I104+I120+I121+I129)</f>
        <v>8880</v>
      </c>
      <c r="Q133" s="104">
        <f>SUM(L99+L104+L106+L120+L121+L131)</f>
        <v>15172.82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70" ht="15">
      <c r="A134" s="30"/>
      <c r="B134" s="46" t="s">
        <v>154</v>
      </c>
      <c r="C134" s="42">
        <v>1700</v>
      </c>
      <c r="D134" s="65"/>
      <c r="E134" s="47"/>
      <c r="F134" s="47"/>
      <c r="G134" s="66"/>
      <c r="H134" s="46"/>
      <c r="I134" s="43"/>
      <c r="J134" s="67"/>
      <c r="K134" s="46"/>
      <c r="L134" s="43"/>
      <c r="M134" s="9"/>
      <c r="N134" s="9"/>
      <c r="O134" s="9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102</v>
      </c>
      <c r="C135" s="42">
        <v>1147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9"/>
      <c r="O135" s="9"/>
      <c r="P135" s="9"/>
      <c r="Q135" s="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5">
      <c r="A136" s="30"/>
      <c r="B136" s="46" t="s">
        <v>91</v>
      </c>
      <c r="C136" s="42">
        <v>7525</v>
      </c>
      <c r="D136" s="65"/>
      <c r="E136" s="47"/>
      <c r="F136" s="47"/>
      <c r="G136" s="66"/>
      <c r="H136" s="68"/>
      <c r="I136" s="68"/>
      <c r="J136" s="67"/>
      <c r="K136" s="46" t="s">
        <v>91</v>
      </c>
      <c r="L136" s="43">
        <v>430</v>
      </c>
      <c r="M136" s="9"/>
      <c r="N136" s="9"/>
      <c r="O136" s="9"/>
      <c r="P136" s="9"/>
      <c r="Q136" s="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5">
      <c r="A137" s="30"/>
      <c r="B137" s="46" t="s">
        <v>155</v>
      </c>
      <c r="C137" s="42">
        <v>649</v>
      </c>
      <c r="D137" s="65"/>
      <c r="E137" s="47"/>
      <c r="F137" s="47"/>
      <c r="G137" s="66"/>
      <c r="H137" s="68"/>
      <c r="I137" s="68"/>
      <c r="J137" s="67"/>
      <c r="K137" s="46"/>
      <c r="L137" s="43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71" t="s">
        <v>178</v>
      </c>
      <c r="B138" s="46" t="s">
        <v>156</v>
      </c>
      <c r="C138" s="42">
        <v>4229</v>
      </c>
      <c r="D138" s="65"/>
      <c r="E138" s="47"/>
      <c r="F138" s="47"/>
      <c r="G138" s="66"/>
      <c r="H138" s="68"/>
      <c r="I138" s="68"/>
      <c r="J138" s="67"/>
      <c r="K138" s="46"/>
      <c r="L138" s="43"/>
      <c r="M138" s="20"/>
      <c r="N138" s="20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0" t="s">
        <v>164</v>
      </c>
      <c r="B139" s="46" t="s">
        <v>90</v>
      </c>
      <c r="C139" s="42">
        <v>3335</v>
      </c>
      <c r="D139" s="65"/>
      <c r="E139" s="47"/>
      <c r="F139" s="47"/>
      <c r="G139" s="66"/>
      <c r="H139" s="46" t="s">
        <v>90</v>
      </c>
      <c r="I139" s="43">
        <v>157</v>
      </c>
      <c r="J139" s="67"/>
      <c r="K139" s="67"/>
      <c r="L139" s="67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12" ht="14.25">
      <c r="A140" s="30"/>
      <c r="B140" s="15" t="s">
        <v>131</v>
      </c>
      <c r="C140" s="14">
        <f>SUM(C133:C139)</f>
        <v>50447</v>
      </c>
      <c r="D140" s="7"/>
      <c r="E140" s="15" t="s">
        <v>131</v>
      </c>
      <c r="F140" s="14">
        <f>SUM(F133:F139)</f>
        <v>0</v>
      </c>
      <c r="G140" s="10"/>
      <c r="H140" s="15" t="s">
        <v>131</v>
      </c>
      <c r="I140" s="14">
        <f>SUM(I133:I139)</f>
        <v>2223</v>
      </c>
      <c r="J140" s="10"/>
      <c r="K140" s="15" t="s">
        <v>131</v>
      </c>
      <c r="L140" s="14">
        <f>SUM(L133:L139)</f>
        <v>4041.57</v>
      </c>
    </row>
    <row r="141" spans="1:70" ht="15">
      <c r="A141" s="30"/>
      <c r="B141" s="35"/>
      <c r="C141" s="37"/>
      <c r="D141" s="38"/>
      <c r="E141" s="39"/>
      <c r="F141" s="39"/>
      <c r="G141" s="34"/>
      <c r="H141" s="35"/>
      <c r="I141" s="36"/>
      <c r="J141" s="54"/>
      <c r="K141" s="54"/>
      <c r="L141" s="54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/>
      <c r="B142" s="11" t="s">
        <v>92</v>
      </c>
      <c r="C142" s="13">
        <v>14664</v>
      </c>
      <c r="D142" s="7"/>
      <c r="E142" s="17"/>
      <c r="F142" s="17"/>
      <c r="G142" s="10"/>
      <c r="H142" s="11" t="s">
        <v>92</v>
      </c>
      <c r="I142" s="111">
        <v>1307</v>
      </c>
      <c r="J142" s="19"/>
      <c r="K142" s="19"/>
      <c r="L142" s="19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179</v>
      </c>
      <c r="B143" s="46" t="s">
        <v>93</v>
      </c>
      <c r="C143" s="42">
        <v>10264</v>
      </c>
      <c r="D143" s="65"/>
      <c r="E143" s="47"/>
      <c r="F143" s="47"/>
      <c r="G143" s="66"/>
      <c r="H143" s="68"/>
      <c r="I143" s="68"/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165</v>
      </c>
      <c r="B144" s="46" t="s">
        <v>157</v>
      </c>
      <c r="C144" s="42">
        <v>16881</v>
      </c>
      <c r="D144" s="65"/>
      <c r="E144" s="47"/>
      <c r="F144" s="47"/>
      <c r="G144" s="66"/>
      <c r="H144" s="68"/>
      <c r="I144" s="68"/>
      <c r="J144" s="67"/>
      <c r="K144" s="67"/>
      <c r="L144" s="67"/>
      <c r="M144" s="20"/>
      <c r="N144" s="20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 t="s">
        <v>94</v>
      </c>
      <c r="C145" s="42">
        <v>4973</v>
      </c>
      <c r="D145" s="65"/>
      <c r="E145" s="47"/>
      <c r="F145" s="47"/>
      <c r="G145" s="66"/>
      <c r="H145" s="46" t="s">
        <v>94</v>
      </c>
      <c r="I145" s="43">
        <v>1415</v>
      </c>
      <c r="J145" s="67"/>
      <c r="K145" s="67"/>
      <c r="L145" s="67"/>
      <c r="M145" s="20"/>
      <c r="N145" s="20"/>
      <c r="O145" s="20"/>
      <c r="P145" s="20"/>
      <c r="Q145" s="20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46"/>
      <c r="C146" s="42"/>
      <c r="D146" s="65"/>
      <c r="E146" s="47"/>
      <c r="F146" s="47"/>
      <c r="G146" s="66"/>
      <c r="H146" s="46" t="s">
        <v>119</v>
      </c>
      <c r="I146" s="43">
        <v>19</v>
      </c>
      <c r="J146" s="68"/>
      <c r="K146" s="46" t="s">
        <v>119</v>
      </c>
      <c r="L146" s="43">
        <v>1407.84</v>
      </c>
      <c r="M146" s="20"/>
      <c r="N146" s="20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6"/>
      <c r="C147" s="42"/>
      <c r="D147" s="65"/>
      <c r="E147" s="47"/>
      <c r="F147" s="47"/>
      <c r="G147" s="66"/>
      <c r="H147" s="46"/>
      <c r="I147" s="43"/>
      <c r="J147" s="68"/>
      <c r="K147" s="46" t="s">
        <v>159</v>
      </c>
      <c r="L147" s="43">
        <v>1164.3</v>
      </c>
      <c r="M147" s="20"/>
      <c r="N147" s="20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30"/>
      <c r="B148" s="44" t="s">
        <v>131</v>
      </c>
      <c r="C148" s="64">
        <f>SUM(C142:C147)</f>
        <v>46782</v>
      </c>
      <c r="D148" s="65"/>
      <c r="E148" s="44" t="s">
        <v>131</v>
      </c>
      <c r="F148" s="64">
        <f>SUM(F142:F147)</f>
        <v>0</v>
      </c>
      <c r="G148" s="66"/>
      <c r="H148" s="44" t="s">
        <v>131</v>
      </c>
      <c r="I148" s="64">
        <f>SUM(I142:I147)</f>
        <v>2741</v>
      </c>
      <c r="J148" s="66"/>
      <c r="K148" s="44" t="s">
        <v>131</v>
      </c>
      <c r="L148" s="64">
        <f>SUM(L142:L147)</f>
        <v>2572.14</v>
      </c>
      <c r="M148" s="20"/>
      <c r="N148" s="20"/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/>
      <c r="B149" s="41"/>
      <c r="C149" s="40"/>
      <c r="D149" s="38"/>
      <c r="E149" s="41"/>
      <c r="F149" s="40"/>
      <c r="G149" s="34"/>
      <c r="H149" s="41"/>
      <c r="I149" s="40"/>
      <c r="J149" s="34"/>
      <c r="K149" s="41"/>
      <c r="L149" s="40"/>
      <c r="M149" s="20"/>
      <c r="N149" s="20"/>
      <c r="O149" s="20"/>
      <c r="P149" s="20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22.5">
      <c r="A150" s="30"/>
      <c r="B150" s="77" t="s">
        <v>77</v>
      </c>
      <c r="C150" s="78">
        <v>6257</v>
      </c>
      <c r="D150" s="65"/>
      <c r="E150" s="44"/>
      <c r="F150" s="45"/>
      <c r="G150" s="66"/>
      <c r="H150" s="68"/>
      <c r="I150" s="68"/>
      <c r="J150" s="67"/>
      <c r="K150" s="80" t="s">
        <v>77</v>
      </c>
      <c r="L150" s="81">
        <v>4366.21</v>
      </c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2" ht="15">
      <c r="A151" s="71" t="s">
        <v>180</v>
      </c>
      <c r="B151" s="46" t="s">
        <v>23</v>
      </c>
      <c r="C151" s="42">
        <v>3338</v>
      </c>
      <c r="D151" s="65"/>
      <c r="E151" s="47"/>
      <c r="F151" s="47"/>
      <c r="G151" s="66"/>
      <c r="H151" s="67"/>
      <c r="I151" s="67"/>
      <c r="J151" s="67"/>
      <c r="K151" s="67"/>
      <c r="L151" s="67"/>
      <c r="M151" s="20">
        <v>29</v>
      </c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30" ht="15">
      <c r="A152" s="30" t="s">
        <v>166</v>
      </c>
      <c r="B152" s="46" t="s">
        <v>142</v>
      </c>
      <c r="C152" s="42">
        <v>2475</v>
      </c>
      <c r="D152" s="65"/>
      <c r="E152" s="53"/>
      <c r="F152" s="53"/>
      <c r="G152" s="66"/>
      <c r="H152" s="68"/>
      <c r="I152" s="68"/>
      <c r="J152" s="66"/>
      <c r="K152" s="66"/>
      <c r="L152" s="67"/>
      <c r="M152" s="9"/>
      <c r="N152" s="9"/>
      <c r="O152" s="9"/>
      <c r="P152" s="9"/>
      <c r="Q152" s="9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4" ht="15">
      <c r="A153" s="30"/>
      <c r="B153" s="46" t="s">
        <v>9</v>
      </c>
      <c r="C153" s="42">
        <v>954</v>
      </c>
      <c r="D153" s="65"/>
      <c r="E153" s="47"/>
      <c r="F153" s="47"/>
      <c r="G153" s="66"/>
      <c r="H153" s="46" t="s">
        <v>9</v>
      </c>
      <c r="I153" s="43">
        <v>206</v>
      </c>
      <c r="J153" s="68"/>
      <c r="K153" s="68"/>
      <c r="L153" s="67"/>
      <c r="M153" s="9"/>
      <c r="N153" s="9"/>
      <c r="O153" s="9"/>
      <c r="P153" s="9"/>
      <c r="Q153" s="9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2" ht="22.5">
      <c r="A154" s="30"/>
      <c r="B154" s="46" t="s">
        <v>186</v>
      </c>
      <c r="C154" s="42">
        <v>13983</v>
      </c>
      <c r="D154" s="65"/>
      <c r="E154" s="44"/>
      <c r="F154" s="45"/>
      <c r="G154" s="66"/>
      <c r="H154" s="46" t="s">
        <v>120</v>
      </c>
      <c r="I154" s="43">
        <v>2117</v>
      </c>
      <c r="J154" s="66"/>
      <c r="K154" s="46" t="s">
        <v>120</v>
      </c>
      <c r="L154" s="67">
        <v>4185.75</v>
      </c>
      <c r="M154" s="9">
        <v>29</v>
      </c>
      <c r="N154" s="9"/>
      <c r="O154" s="9"/>
      <c r="P154" s="9"/>
      <c r="Q154" s="9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4" ht="15">
      <c r="A155" s="30"/>
      <c r="B155" s="46" t="s">
        <v>5</v>
      </c>
      <c r="C155" s="42">
        <v>529</v>
      </c>
      <c r="D155" s="65"/>
      <c r="E155" s="53"/>
      <c r="F155" s="53"/>
      <c r="G155" s="66"/>
      <c r="H155" s="46" t="s">
        <v>116</v>
      </c>
      <c r="I155" s="43">
        <v>276</v>
      </c>
      <c r="J155" s="66"/>
      <c r="K155" s="66"/>
      <c r="L155" s="67"/>
      <c r="M155" s="9">
        <v>29</v>
      </c>
      <c r="N155" s="9"/>
      <c r="O155" s="9"/>
      <c r="P155" s="9"/>
      <c r="Q155" s="9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">
      <c r="A156" s="30"/>
      <c r="B156" s="46" t="s">
        <v>78</v>
      </c>
      <c r="C156" s="42">
        <v>1335</v>
      </c>
      <c r="D156" s="65"/>
      <c r="E156" s="47"/>
      <c r="F156" s="47"/>
      <c r="G156" s="66"/>
      <c r="H156" s="67"/>
      <c r="I156" s="67"/>
      <c r="J156" s="67"/>
      <c r="K156" s="46" t="s">
        <v>78</v>
      </c>
      <c r="L156" s="43">
        <v>380.33</v>
      </c>
      <c r="M156" s="9">
        <v>29</v>
      </c>
      <c r="N156" s="9"/>
      <c r="O156" s="9"/>
      <c r="P156" s="9"/>
      <c r="Q156" s="9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70" ht="15">
      <c r="A157" s="30"/>
      <c r="B157" s="77" t="s">
        <v>79</v>
      </c>
      <c r="C157" s="78">
        <v>3101</v>
      </c>
      <c r="D157" s="65"/>
      <c r="E157" s="47"/>
      <c r="F157" s="47"/>
      <c r="G157" s="66"/>
      <c r="H157" s="77" t="s">
        <v>79</v>
      </c>
      <c r="I157" s="79">
        <v>47</v>
      </c>
      <c r="J157" s="67"/>
      <c r="K157" s="77" t="s">
        <v>79</v>
      </c>
      <c r="L157" s="79">
        <v>706</v>
      </c>
      <c r="M157" s="20">
        <v>29</v>
      </c>
      <c r="N157" s="20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0"/>
      <c r="B158" s="46" t="s">
        <v>80</v>
      </c>
      <c r="C158" s="42">
        <v>864</v>
      </c>
      <c r="D158" s="65"/>
      <c r="E158" s="47"/>
      <c r="F158" s="47"/>
      <c r="G158" s="66"/>
      <c r="H158" s="67"/>
      <c r="I158" s="67"/>
      <c r="J158" s="67"/>
      <c r="K158" s="46" t="s">
        <v>80</v>
      </c>
      <c r="L158" s="43">
        <v>395</v>
      </c>
      <c r="M158" s="20">
        <v>29</v>
      </c>
      <c r="N158" s="20"/>
      <c r="O158" s="20"/>
      <c r="P158" s="20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0"/>
      <c r="B159" s="46" t="s">
        <v>81</v>
      </c>
      <c r="C159" s="42">
        <v>810</v>
      </c>
      <c r="D159" s="65"/>
      <c r="E159" s="47"/>
      <c r="F159" s="47"/>
      <c r="G159" s="66"/>
      <c r="H159" s="67"/>
      <c r="I159" s="67"/>
      <c r="J159" s="67"/>
      <c r="K159" s="67"/>
      <c r="L159" s="67"/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1"/>
      <c r="B160" s="46" t="s">
        <v>82</v>
      </c>
      <c r="C160" s="42">
        <v>902</v>
      </c>
      <c r="D160" s="65"/>
      <c r="E160" s="47"/>
      <c r="F160" s="47"/>
      <c r="G160" s="66"/>
      <c r="H160" s="67"/>
      <c r="I160" s="67"/>
      <c r="J160" s="67"/>
      <c r="K160" s="67"/>
      <c r="L160" s="67"/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5">
      <c r="A161" s="30"/>
      <c r="B161" s="77" t="s">
        <v>76</v>
      </c>
      <c r="C161" s="78">
        <v>796</v>
      </c>
      <c r="D161" s="7"/>
      <c r="E161" s="17"/>
      <c r="F161" s="17"/>
      <c r="G161" s="10"/>
      <c r="H161" s="19"/>
      <c r="I161" s="19"/>
      <c r="J161" s="19"/>
      <c r="K161" s="77" t="s">
        <v>76</v>
      </c>
      <c r="L161" s="79">
        <v>80</v>
      </c>
      <c r="M161" s="20">
        <v>29</v>
      </c>
      <c r="N161" s="20"/>
      <c r="O161" s="20"/>
      <c r="P161" s="20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5">
      <c r="A162" s="30"/>
      <c r="B162" s="15" t="s">
        <v>131</v>
      </c>
      <c r="C162" s="14">
        <f>SUM(C150:C161)</f>
        <v>35344</v>
      </c>
      <c r="D162" s="7"/>
      <c r="E162" s="15" t="s">
        <v>131</v>
      </c>
      <c r="F162" s="14">
        <f>SUM(F150:F161)</f>
        <v>0</v>
      </c>
      <c r="G162" s="10"/>
      <c r="H162" s="15" t="s">
        <v>131</v>
      </c>
      <c r="I162" s="14">
        <f>SUM(I150:I161)</f>
        <v>2646</v>
      </c>
      <c r="J162" s="10"/>
      <c r="K162" s="15" t="s">
        <v>131</v>
      </c>
      <c r="L162" s="14">
        <f>SUM(L150:L161)</f>
        <v>10113.289999999999</v>
      </c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34" s="1" customFormat="1" ht="15">
      <c r="A163" s="30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16"/>
      <c r="N163" s="16"/>
      <c r="O163" s="16"/>
      <c r="P163" s="16"/>
      <c r="Q163" s="16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12" ht="22.5">
      <c r="A164" s="30"/>
      <c r="B164" s="77" t="s">
        <v>144</v>
      </c>
      <c r="C164" s="78">
        <v>3276</v>
      </c>
      <c r="D164" s="7"/>
      <c r="E164" s="17"/>
      <c r="F164" s="17"/>
      <c r="G164" s="10"/>
      <c r="H164" s="77" t="s">
        <v>46</v>
      </c>
      <c r="I164" s="79">
        <v>10</v>
      </c>
      <c r="J164" s="68"/>
      <c r="K164" s="77" t="s">
        <v>46</v>
      </c>
      <c r="L164" s="79">
        <v>626.46</v>
      </c>
    </row>
    <row r="165" spans="1:13" ht="14.25">
      <c r="A165" s="30"/>
      <c r="B165" s="77" t="s">
        <v>50</v>
      </c>
      <c r="C165" s="78">
        <v>3968</v>
      </c>
      <c r="D165" s="7"/>
      <c r="E165" s="17"/>
      <c r="F165" s="17"/>
      <c r="G165" s="10"/>
      <c r="H165" s="68"/>
      <c r="I165" s="68"/>
      <c r="J165" s="68"/>
      <c r="K165" s="77" t="s">
        <v>50</v>
      </c>
      <c r="L165" s="79">
        <v>1708.2</v>
      </c>
      <c r="M165" s="18">
        <v>29</v>
      </c>
    </row>
    <row r="166" spans="1:12" ht="26.25" customHeight="1">
      <c r="A166" s="71" t="s">
        <v>181</v>
      </c>
      <c r="B166" s="83" t="s">
        <v>61</v>
      </c>
      <c r="C166" s="84">
        <v>0</v>
      </c>
      <c r="D166" s="171"/>
      <c r="E166" s="173"/>
      <c r="F166" s="173"/>
      <c r="G166" s="170"/>
      <c r="H166" s="76"/>
      <c r="I166" s="76"/>
      <c r="J166" s="76"/>
      <c r="K166" s="83" t="s">
        <v>61</v>
      </c>
      <c r="L166" s="85">
        <v>0</v>
      </c>
    </row>
    <row r="167" spans="1:70" ht="17.25" customHeight="1">
      <c r="A167" s="30" t="s">
        <v>167</v>
      </c>
      <c r="B167" s="77" t="s">
        <v>63</v>
      </c>
      <c r="C167" s="78">
        <v>1853</v>
      </c>
      <c r="D167" s="7"/>
      <c r="E167" s="17"/>
      <c r="F167" s="17"/>
      <c r="G167" s="10"/>
      <c r="H167" s="67"/>
      <c r="I167" s="67"/>
      <c r="J167" s="67"/>
      <c r="K167" s="77" t="s">
        <v>123</v>
      </c>
      <c r="L167" s="79">
        <v>535.82</v>
      </c>
      <c r="M167" s="9"/>
      <c r="N167" s="9"/>
      <c r="O167" s="9"/>
      <c r="P167" s="9"/>
      <c r="Q167" s="9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5">
      <c r="A168" s="30"/>
      <c r="B168" s="174" t="s">
        <v>145</v>
      </c>
      <c r="C168" s="175">
        <v>4895.65</v>
      </c>
      <c r="D168" s="90"/>
      <c r="E168" s="91"/>
      <c r="F168" s="91"/>
      <c r="G168" s="92"/>
      <c r="H168" s="174" t="s">
        <v>12</v>
      </c>
      <c r="I168" s="176">
        <v>72</v>
      </c>
      <c r="J168" s="177"/>
      <c r="K168" s="174" t="s">
        <v>12</v>
      </c>
      <c r="L168" s="176">
        <v>1215.42</v>
      </c>
      <c r="M168" s="9"/>
      <c r="N168" s="9"/>
      <c r="O168" s="9"/>
      <c r="P168" s="9"/>
      <c r="Q168" s="9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32" ht="15">
      <c r="A169" s="30"/>
      <c r="B169" s="77" t="s">
        <v>54</v>
      </c>
      <c r="C169" s="78">
        <v>6964</v>
      </c>
      <c r="D169" s="7"/>
      <c r="E169" s="17"/>
      <c r="F169" s="17"/>
      <c r="G169" s="10"/>
      <c r="H169" s="77" t="s">
        <v>54</v>
      </c>
      <c r="I169" s="79">
        <v>673</v>
      </c>
      <c r="J169" s="68"/>
      <c r="K169" s="82" t="s">
        <v>54</v>
      </c>
      <c r="L169" s="82">
        <v>5094.84</v>
      </c>
      <c r="M169" s="9">
        <v>29</v>
      </c>
      <c r="N169" s="9"/>
      <c r="O169" s="9"/>
      <c r="P169" s="9"/>
      <c r="Q169" s="9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12" ht="14.25">
      <c r="A170" s="30"/>
      <c r="B170" s="77" t="s">
        <v>25</v>
      </c>
      <c r="C170" s="78">
        <v>5111</v>
      </c>
      <c r="D170" s="7"/>
      <c r="E170" s="17"/>
      <c r="F170" s="17"/>
      <c r="G170" s="10"/>
      <c r="H170" s="77" t="s">
        <v>25</v>
      </c>
      <c r="I170" s="79">
        <v>22</v>
      </c>
      <c r="J170" s="67"/>
      <c r="K170" s="67"/>
      <c r="L170" s="67"/>
    </row>
    <row r="171" spans="1:30" ht="15">
      <c r="A171" s="30"/>
      <c r="B171" s="77" t="s">
        <v>45</v>
      </c>
      <c r="C171" s="78">
        <v>1376</v>
      </c>
      <c r="D171" s="7"/>
      <c r="E171" s="17"/>
      <c r="F171" s="17"/>
      <c r="G171" s="10"/>
      <c r="H171" s="68"/>
      <c r="I171" s="68"/>
      <c r="J171" s="68"/>
      <c r="K171" s="68"/>
      <c r="L171" s="68"/>
      <c r="M171" s="9"/>
      <c r="N171" s="9"/>
      <c r="O171" s="9"/>
      <c r="P171" s="9"/>
      <c r="Q171" s="9"/>
      <c r="R171" s="2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13" ht="17.25" customHeight="1">
      <c r="A172" s="30"/>
      <c r="B172" s="77" t="s">
        <v>67</v>
      </c>
      <c r="C172" s="78">
        <v>1446</v>
      </c>
      <c r="D172" s="7"/>
      <c r="E172" s="17"/>
      <c r="F172" s="17"/>
      <c r="G172" s="10"/>
      <c r="H172" s="67"/>
      <c r="I172" s="67"/>
      <c r="J172" s="67"/>
      <c r="K172" s="68"/>
      <c r="L172" s="68"/>
      <c r="M172" s="18">
        <v>29</v>
      </c>
    </row>
    <row r="173" spans="1:70" ht="15">
      <c r="A173" s="31"/>
      <c r="B173" s="77" t="s">
        <v>49</v>
      </c>
      <c r="C173" s="78">
        <v>1022</v>
      </c>
      <c r="D173" s="7"/>
      <c r="E173" s="17"/>
      <c r="F173" s="17"/>
      <c r="G173" s="10"/>
      <c r="H173" s="68"/>
      <c r="I173" s="68"/>
      <c r="J173" s="68"/>
      <c r="K173" s="68"/>
      <c r="L173" s="68"/>
      <c r="M173" s="9">
        <v>29</v>
      </c>
      <c r="N173" s="9"/>
      <c r="O173" s="9"/>
      <c r="P173" s="9"/>
      <c r="Q173" s="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12" ht="14.25">
      <c r="A174" s="31"/>
      <c r="B174" s="11"/>
      <c r="C174" s="13"/>
      <c r="D174" s="7"/>
      <c r="E174" s="17"/>
      <c r="F174" s="17"/>
      <c r="G174" s="10"/>
      <c r="H174" s="68"/>
      <c r="I174" s="68"/>
      <c r="J174" s="68"/>
      <c r="K174" s="77" t="s">
        <v>126</v>
      </c>
      <c r="L174" s="79">
        <v>493.45</v>
      </c>
    </row>
    <row r="175" spans="1:12" ht="14.25">
      <c r="A175" s="30"/>
      <c r="B175" s="15" t="s">
        <v>131</v>
      </c>
      <c r="C175" s="14">
        <f>SUM(C164:C174)</f>
        <v>29911.65</v>
      </c>
      <c r="D175" s="7"/>
      <c r="E175" s="15" t="s">
        <v>131</v>
      </c>
      <c r="F175" s="14">
        <f>SUM(F164:F174)</f>
        <v>0</v>
      </c>
      <c r="G175" s="10"/>
      <c r="H175" s="44" t="s">
        <v>131</v>
      </c>
      <c r="I175" s="64">
        <f>SUM(I164:I174)</f>
        <v>777</v>
      </c>
      <c r="J175" s="66"/>
      <c r="K175" s="44" t="s">
        <v>131</v>
      </c>
      <c r="L175" s="64">
        <f>SUM(L164:L174)</f>
        <v>9674.19</v>
      </c>
    </row>
    <row r="176" spans="1:34" s="1" customFormat="1" ht="15">
      <c r="A176" s="30"/>
      <c r="B176" s="41"/>
      <c r="C176" s="40"/>
      <c r="D176" s="38"/>
      <c r="E176" s="41"/>
      <c r="F176" s="40"/>
      <c r="G176" s="34"/>
      <c r="H176" s="41"/>
      <c r="I176" s="40"/>
      <c r="J176" s="34"/>
      <c r="K176" s="41"/>
      <c r="L176" s="40"/>
      <c r="M176" s="16"/>
      <c r="N176" s="9" t="s">
        <v>199</v>
      </c>
      <c r="O176" s="9"/>
      <c r="P176" s="9"/>
      <c r="Q176" s="9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1" customFormat="1" ht="22.5">
      <c r="A177" s="71" t="s">
        <v>239</v>
      </c>
      <c r="B177" s="11" t="s">
        <v>140</v>
      </c>
      <c r="C177" s="42">
        <v>55825</v>
      </c>
      <c r="D177" s="7"/>
      <c r="E177" s="17"/>
      <c r="F177" s="17"/>
      <c r="G177" s="10"/>
      <c r="H177" s="12" t="s">
        <v>140</v>
      </c>
      <c r="I177" s="43">
        <v>11886</v>
      </c>
      <c r="J177" s="19"/>
      <c r="K177" s="67" t="s">
        <v>62</v>
      </c>
      <c r="L177" s="67">
        <v>2241.11</v>
      </c>
      <c r="M177" s="16"/>
      <c r="N177" s="105" t="s">
        <v>190</v>
      </c>
      <c r="O177" s="105"/>
      <c r="P177" s="9"/>
      <c r="Q177" s="9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2" ht="15">
      <c r="A178" s="31" t="s">
        <v>163</v>
      </c>
      <c r="B178" s="46" t="s">
        <v>64</v>
      </c>
      <c r="C178" s="42">
        <v>6328</v>
      </c>
      <c r="D178" s="7"/>
      <c r="E178" s="17"/>
      <c r="F178" s="17"/>
      <c r="G178" s="10"/>
      <c r="H178" s="19"/>
      <c r="I178" s="19"/>
      <c r="J178" s="19"/>
      <c r="K178" s="46" t="s">
        <v>64</v>
      </c>
      <c r="L178" s="43">
        <v>983.8</v>
      </c>
      <c r="M178" s="9"/>
      <c r="N178" s="9" t="s">
        <v>191</v>
      </c>
      <c r="O178" s="9" t="s">
        <v>192</v>
      </c>
      <c r="P178" s="9" t="s">
        <v>193</v>
      </c>
      <c r="Q178" s="9" t="s">
        <v>194</v>
      </c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70" ht="15">
      <c r="A179" s="31"/>
      <c r="B179" s="68" t="s">
        <v>146</v>
      </c>
      <c r="C179" s="68">
        <v>1608</v>
      </c>
      <c r="D179" s="51"/>
      <c r="E179" s="51"/>
      <c r="F179" s="51"/>
      <c r="G179" s="51"/>
      <c r="H179" s="51"/>
      <c r="I179" s="51"/>
      <c r="J179" s="51"/>
      <c r="K179" s="46" t="s">
        <v>124</v>
      </c>
      <c r="L179" s="43">
        <v>288.74</v>
      </c>
      <c r="M179" s="9"/>
      <c r="N179" s="106">
        <f>SUM(C150+C157+C161+C175)</f>
        <v>40065.65</v>
      </c>
      <c r="O179" s="106"/>
      <c r="P179" s="106">
        <f>SUM(I157+I164+I168+I169+I170)</f>
        <v>824</v>
      </c>
      <c r="Q179" s="106">
        <f>SUM(L150+L157+L161+L175)</f>
        <v>14826.400000000001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17" ht="14.25">
      <c r="A180" s="63"/>
      <c r="B180" s="15" t="s">
        <v>131</v>
      </c>
      <c r="C180" s="14">
        <f>SUM(C177:C179)</f>
        <v>63761</v>
      </c>
      <c r="D180" s="7"/>
      <c r="E180" s="15" t="s">
        <v>131</v>
      </c>
      <c r="F180" s="14">
        <f>SUM(F177:F179)</f>
        <v>0</v>
      </c>
      <c r="G180" s="10"/>
      <c r="H180" s="15" t="s">
        <v>131</v>
      </c>
      <c r="I180" s="14">
        <f>SUM(I177:I179)</f>
        <v>11886</v>
      </c>
      <c r="J180" s="10"/>
      <c r="K180" s="15" t="s">
        <v>131</v>
      </c>
      <c r="L180" s="14">
        <f>SUM(L177:L179)</f>
        <v>3513.6499999999996</v>
      </c>
      <c r="N180" s="20" t="s">
        <v>196</v>
      </c>
      <c r="O180" s="20"/>
      <c r="P180" s="20"/>
      <c r="Q180" s="20"/>
    </row>
    <row r="181" spans="1:34" s="1" customFormat="1" ht="15">
      <c r="A181" s="31"/>
      <c r="B181" s="41"/>
      <c r="C181" s="40"/>
      <c r="D181" s="38"/>
      <c r="E181" s="41"/>
      <c r="F181" s="40"/>
      <c r="G181" s="34"/>
      <c r="H181" s="41"/>
      <c r="I181" s="40"/>
      <c r="J181" s="34"/>
      <c r="K181" s="41"/>
      <c r="L181" s="40"/>
      <c r="M181" s="16"/>
      <c r="N181" s="104">
        <f>SUM(C140+C148+C151+C152+C153+C154+C155+C156+C158+C159+C160+C180)</f>
        <v>186180</v>
      </c>
      <c r="O181" s="104"/>
      <c r="P181" s="104">
        <f>SUM(+I140+I142+I145+I146+I153+I154+I155+I177)</f>
        <v>19449</v>
      </c>
      <c r="Q181" s="104">
        <f>SUM(L140+L148+L154+L156+L158+L180)</f>
        <v>15088.439999999999</v>
      </c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2:70" ht="15">
      <c r="B182" s="55"/>
      <c r="C182" s="21"/>
      <c r="D182" s="22"/>
      <c r="E182" s="23"/>
      <c r="F182" s="23"/>
      <c r="G182" s="24"/>
      <c r="J182" s="56"/>
      <c r="M182" s="20"/>
      <c r="N182" s="20"/>
      <c r="O182" s="20"/>
      <c r="P182" s="20"/>
      <c r="Q182" s="20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2:17" ht="14.25">
      <c r="B183" s="26" t="s">
        <v>132</v>
      </c>
      <c r="C183" s="27">
        <f>SUM(C14+C21+C34+C44+C58+C64+C68+C7+C76+C86+C101+C107+C118+C122+C131+C140+C148+C162+C175+C180)</f>
        <v>563687.65</v>
      </c>
      <c r="D183" s="21"/>
      <c r="E183" s="26" t="s">
        <v>132</v>
      </c>
      <c r="F183" s="27">
        <f>SUM(F14+F21+F34+F44+F58+F64+F68+F7+F76+F86+F101+F107+F118+F122+F131+F140+F148+F162+F175+F180)</f>
        <v>30724.26</v>
      </c>
      <c r="G183" s="28"/>
      <c r="H183" s="26" t="s">
        <v>132</v>
      </c>
      <c r="I183" s="27">
        <f>SUM(I14+I21+I34+I44+I58+I64+I68+I7+I76+I86+I101+I107+I118+I122+I131+I140+I148+I162+I175+I180)</f>
        <v>53829</v>
      </c>
      <c r="J183" s="56"/>
      <c r="K183" s="26" t="s">
        <v>132</v>
      </c>
      <c r="L183" s="27">
        <f>SUM(L14+L21+L34+L44+L58+L64+L68+L7+L76+L86+L101+L107+L118+L122+L131+L140+L148+L162+L175+L180)</f>
        <v>87717.87999999999</v>
      </c>
      <c r="N183" s="110">
        <f>SUM(N43+N45+N84+N86+N131+N133+N179+N181)</f>
        <v>563687.65</v>
      </c>
      <c r="O183" s="110">
        <f>SUM(O43+O45+O86+O131)</f>
        <v>30724.26</v>
      </c>
      <c r="P183" s="110">
        <f>SUM(P43+P84+P86+P131+P133+P179+P181)</f>
        <v>53829</v>
      </c>
      <c r="Q183" s="110">
        <f>SUM(Q43+Q45+Q84+Q86+Q131+Q133+Q179+Q181)</f>
        <v>87717.88</v>
      </c>
    </row>
    <row r="184" spans="2:12" ht="14.25">
      <c r="B184" s="26"/>
      <c r="C184" s="27"/>
      <c r="D184" s="21"/>
      <c r="E184" s="29"/>
      <c r="F184" s="29"/>
      <c r="G184" s="28"/>
      <c r="J184" s="56"/>
      <c r="K184" s="56"/>
      <c r="L184" s="56"/>
    </row>
    <row r="185" spans="2:12" ht="14.25">
      <c r="B185" s="48">
        <v>586493.65</v>
      </c>
      <c r="F185" s="48">
        <v>30724.26</v>
      </c>
      <c r="I185" s="48">
        <v>59086</v>
      </c>
      <c r="L185" s="48">
        <v>93524.51</v>
      </c>
    </row>
    <row r="186" spans="2:12" ht="14.25">
      <c r="B186" s="181">
        <f>SUM(B185/100*6)</f>
        <v>35189.619</v>
      </c>
      <c r="F186" s="181">
        <f>SUM(F185/100*13)</f>
        <v>3994.1537999999996</v>
      </c>
      <c r="I186" s="181">
        <f>SUM(I185/100*13)</f>
        <v>7681.18</v>
      </c>
      <c r="L186" s="181">
        <f>SUM(L185/100*26)</f>
        <v>24316.3726</v>
      </c>
    </row>
    <row r="191" spans="1:12" ht="14.25">
      <c r="A191" s="100" t="s">
        <v>182</v>
      </c>
      <c r="B191" s="101"/>
      <c r="C191" s="89">
        <f>SUM(C6+C9+C10+C11+C12+C13+C16+C17+C18+C19+C20+C23+C24+C25+C26+C27+C28+C29+C30+C31+C32+C36+C37+C38+C39+C40+C41+C42+C43+C46+C47+C48+C49+C50+C51+C52+C53+C54+C55+C56+C57+C60+C61+C62+C63+C70+C71+C73+C74+C75+C80+C82+C85+C88+C89+C90+C91+C92+C93+C94+C95+C96+C97+C98+C103+C105+C109+C110+C111+C112+C113+C114+C115+C150+C157+C161+C164+C165+C166+C167+C168+C169+C170+C171+C172+C173)</f>
        <v>231531.65</v>
      </c>
      <c r="D191" s="101"/>
      <c r="E191" s="101"/>
      <c r="F191" s="89">
        <f>SUM(F23+F111+F112)</f>
        <v>11958.619999999999</v>
      </c>
      <c r="G191" s="101"/>
      <c r="H191" s="101"/>
      <c r="I191" s="89">
        <f>SUM(I6+I23+I32+I60+I75+I80+I100+I103+I105+I109+I111+I112+I114+I115+I116+I157+I164+I168+I169+I170)</f>
        <v>15421</v>
      </c>
      <c r="J191" s="101"/>
      <c r="K191" s="101"/>
      <c r="L191" s="89">
        <f>SUM(L6+L9+L10+L11+L12+L13+L16+L17+L18+L19+L20+L24+L25+L32+L33+L39+L40+L43+L46+L47+L49+L52+L53+L54+L55+L60+L70+L71+L75+L80+L82+L85+L97+L98+L103+L105+L109+L114+L115+L117+L150+L157+L161+L164+L165+L166+L167+L168+L169+L174)</f>
        <v>56075.009999999995</v>
      </c>
    </row>
    <row r="192" spans="1:19" ht="14.25">
      <c r="A192" s="25" t="s">
        <v>183</v>
      </c>
      <c r="C192" s="102">
        <f>SUM(C3+C4+C5+C66+C67+C72+C78+C79+C81+C83+C84+C104+C120+C121+C124+C125+C126+C127+C128+C129+C130+C133+C134+C135+C136+C137+C138+C139+C142+C143+C144+C145+C151+C152+C153+C154+C155+C156+C158+C159+C160+C177+C178+C179)</f>
        <v>332156</v>
      </c>
      <c r="D192" s="103"/>
      <c r="E192" s="103"/>
      <c r="F192" s="102">
        <f>SUM(F3+F4+F5+F66)</f>
        <v>18765.64</v>
      </c>
      <c r="G192" s="103"/>
      <c r="H192" s="103"/>
      <c r="I192" s="102">
        <f>SUM(I66+I67+I81+I84+I104+I120+I121+I129+I133+I139+I142+I145+I146+I153+I154+I155+I177)</f>
        <v>38408</v>
      </c>
      <c r="J192" s="103"/>
      <c r="K192" s="103"/>
      <c r="L192" s="102">
        <f>SUM(L3+L83+L84+L99+L104+L106+L120+L121+L124+L125+L126+L128+L129+L130+L133+L136+L146+L147+L154+L156+L158+L177+L178+L179)</f>
        <v>31642.870000000003</v>
      </c>
      <c r="S192" s="107"/>
    </row>
    <row r="193" spans="1:12" ht="14.25">
      <c r="A193" s="25" t="s">
        <v>189</v>
      </c>
      <c r="C193" s="49">
        <f>SUM(C191:C192)</f>
        <v>563687.65</v>
      </c>
      <c r="F193" s="49">
        <f>SUM(F191:F192)</f>
        <v>30724.26</v>
      </c>
      <c r="I193" s="112">
        <f>SUM(I191:I192)</f>
        <v>53829</v>
      </c>
      <c r="L193" s="49">
        <f>SUM(L191:L192)</f>
        <v>87717.88</v>
      </c>
    </row>
    <row r="194" spans="1:12" ht="14.25">
      <c r="A194" s="182" t="s">
        <v>244</v>
      </c>
      <c r="B194" s="183"/>
      <c r="C194" s="181">
        <f>SUM(C193/100*6)</f>
        <v>33821.259000000005</v>
      </c>
      <c r="D194" s="183"/>
      <c r="E194" s="183"/>
      <c r="F194" s="181">
        <f>SUM(F193/100*13)</f>
        <v>3994.1537999999996</v>
      </c>
      <c r="G194" s="183"/>
      <c r="H194" s="183"/>
      <c r="I194" s="181">
        <f>SUM(I193/100*13)</f>
        <v>6997.7699999999995</v>
      </c>
      <c r="J194" s="183"/>
      <c r="K194" s="183"/>
      <c r="L194" s="181">
        <f>SUM(L193/100*26)</f>
        <v>22806.6488</v>
      </c>
    </row>
    <row r="196" spans="2:17" ht="14.25">
      <c r="B196" s="49" t="s">
        <v>184</v>
      </c>
      <c r="N196" s="108"/>
      <c r="O196" s="108"/>
      <c r="P196" s="108"/>
      <c r="Q196" s="108"/>
    </row>
    <row r="197" spans="1:70" ht="34.5" customHeight="1">
      <c r="A197" s="113"/>
      <c r="B197" s="83" t="s">
        <v>216</v>
      </c>
      <c r="C197" s="84">
        <v>2192</v>
      </c>
      <c r="D197" s="65"/>
      <c r="E197" s="47"/>
      <c r="F197" s="47"/>
      <c r="G197" s="66"/>
      <c r="H197" s="68"/>
      <c r="I197" s="68"/>
      <c r="J197" s="67"/>
      <c r="K197" s="68"/>
      <c r="L197" s="68"/>
      <c r="M197" s="20">
        <v>21</v>
      </c>
      <c r="N197" s="20"/>
      <c r="O197" s="20"/>
      <c r="P197" s="20"/>
      <c r="Q197" s="20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1:70" ht="34.5" customHeight="1">
      <c r="A198" s="113"/>
      <c r="B198" s="83" t="s">
        <v>61</v>
      </c>
      <c r="C198" s="84">
        <v>1247</v>
      </c>
      <c r="D198" s="171"/>
      <c r="E198" s="173"/>
      <c r="F198" s="173"/>
      <c r="G198" s="170"/>
      <c r="H198" s="76"/>
      <c r="I198" s="76"/>
      <c r="J198" s="76"/>
      <c r="K198" s="83" t="s">
        <v>61</v>
      </c>
      <c r="L198" s="85">
        <v>391.7</v>
      </c>
      <c r="M198" s="20"/>
      <c r="N198" s="20"/>
      <c r="O198" s="20"/>
      <c r="P198" s="20"/>
      <c r="Q198" s="20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</row>
    <row r="199" spans="1:70" ht="34.5" customHeight="1" thickBot="1">
      <c r="A199" s="113"/>
      <c r="B199" s="83" t="s">
        <v>6</v>
      </c>
      <c r="C199" s="84">
        <v>19367</v>
      </c>
      <c r="D199" s="171"/>
      <c r="E199" s="179"/>
      <c r="F199" s="179"/>
      <c r="G199" s="170"/>
      <c r="H199" s="83" t="s">
        <v>6</v>
      </c>
      <c r="I199" s="85">
        <v>5257</v>
      </c>
      <c r="J199" s="170"/>
      <c r="K199" s="83" t="s">
        <v>6</v>
      </c>
      <c r="L199" s="85">
        <v>5414.93</v>
      </c>
      <c r="M199" s="20"/>
      <c r="N199" s="20"/>
      <c r="O199" s="20"/>
      <c r="P199" s="20"/>
      <c r="Q199" s="20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</row>
    <row r="200" spans="2:17" ht="15" thickBot="1">
      <c r="B200" s="93" t="s">
        <v>187</v>
      </c>
      <c r="C200" s="94">
        <f>SUM(C197:C199)</f>
        <v>22806</v>
      </c>
      <c r="D200" s="95"/>
      <c r="E200" s="96"/>
      <c r="F200" s="94">
        <f>SUM(F197:F199)</f>
        <v>0</v>
      </c>
      <c r="G200" s="97"/>
      <c r="H200" s="98"/>
      <c r="I200" s="94">
        <f>SUM(I197:I199)</f>
        <v>5257</v>
      </c>
      <c r="J200" s="99"/>
      <c r="K200" s="98"/>
      <c r="L200" s="94">
        <f>SUM(L197:L199)</f>
        <v>5806.63</v>
      </c>
      <c r="N200" s="108"/>
      <c r="O200" s="108"/>
      <c r="P200" s="108"/>
      <c r="Q200" s="108"/>
    </row>
    <row r="201" spans="14:17" ht="14.25">
      <c r="N201" s="108"/>
      <c r="O201" s="108"/>
      <c r="P201" s="108"/>
      <c r="Q201" s="108"/>
    </row>
    <row r="202" spans="2:17" ht="14.25">
      <c r="B202" s="48" t="s">
        <v>188</v>
      </c>
      <c r="C202" s="88">
        <v>586493.65</v>
      </c>
      <c r="F202" s="48">
        <v>30724.26</v>
      </c>
      <c r="I202" s="48">
        <v>59086</v>
      </c>
      <c r="L202" s="48">
        <v>93524.51</v>
      </c>
      <c r="N202" s="108"/>
      <c r="O202" s="108"/>
      <c r="P202" s="108"/>
      <c r="Q202" s="108"/>
    </row>
    <row r="203" spans="2:17" ht="14.25">
      <c r="B203" s="49" t="s">
        <v>215</v>
      </c>
      <c r="C203" s="112">
        <f>-SUM(C200)</f>
        <v>-22806</v>
      </c>
      <c r="F203" s="112">
        <f>-SUM(F200)</f>
        <v>0</v>
      </c>
      <c r="I203" s="112">
        <f>-SUM(I200)</f>
        <v>-5257</v>
      </c>
      <c r="L203" s="112">
        <f>-SUM(L200)</f>
        <v>-5806.63</v>
      </c>
      <c r="N203" s="108"/>
      <c r="O203" s="108"/>
      <c r="P203" s="108"/>
      <c r="Q203" s="108"/>
    </row>
    <row r="204" spans="2:17" ht="14.25">
      <c r="B204" s="49" t="s">
        <v>189</v>
      </c>
      <c r="C204" s="49">
        <f>SUM(C202:C203)</f>
        <v>563687.65</v>
      </c>
      <c r="F204" s="49">
        <f>SUM(F202:F203)</f>
        <v>30724.26</v>
      </c>
      <c r="I204" s="49">
        <f>SUM(I202:I203)</f>
        <v>53829</v>
      </c>
      <c r="L204" s="49">
        <f>SUM(L202:L203)</f>
        <v>87717.87999999999</v>
      </c>
      <c r="N204" s="108"/>
      <c r="O204" s="108"/>
      <c r="P204" s="108"/>
      <c r="Q204" s="108"/>
    </row>
    <row r="205" spans="14:17" ht="14.25">
      <c r="N205" s="108"/>
      <c r="O205" s="108"/>
      <c r="P205" s="108"/>
      <c r="Q205" s="108"/>
    </row>
    <row r="206" spans="14:17" ht="14.25">
      <c r="N206" s="108"/>
      <c r="O206" s="108"/>
      <c r="P206" s="108"/>
      <c r="Q206" s="108"/>
    </row>
    <row r="207" spans="2:17" ht="18.75">
      <c r="B207" s="180" t="s">
        <v>241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N207" s="108"/>
      <c r="O207" s="108"/>
      <c r="P207" s="108"/>
      <c r="Q207" s="108"/>
    </row>
    <row r="208" spans="2:17" ht="18.75">
      <c r="B208" s="180" t="s">
        <v>243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N208" s="108"/>
      <c r="O208" s="108"/>
      <c r="P208" s="108"/>
      <c r="Q208" s="108"/>
    </row>
    <row r="210" ht="14.25">
      <c r="B210" s="49" t="s">
        <v>242</v>
      </c>
    </row>
    <row r="235" spans="14:15" ht="14.25">
      <c r="N235" s="178"/>
      <c r="O235" s="178"/>
    </row>
    <row r="238" ht="14.25">
      <c r="N238" s="17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36"/>
  <sheetViews>
    <sheetView zoomScalePageLayoutView="0" workbookViewId="0" topLeftCell="A6">
      <selection activeCell="B47" sqref="B47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.09765625" style="49" bestFit="1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8" customWidth="1"/>
  </cols>
  <sheetData>
    <row r="1" ht="14.25">
      <c r="B1" s="57" t="s">
        <v>245</v>
      </c>
    </row>
    <row r="2" spans="1:32" ht="30" customHeight="1">
      <c r="A2" s="30"/>
      <c r="B2" s="223" t="s">
        <v>0</v>
      </c>
      <c r="C2" s="224"/>
      <c r="D2" s="7"/>
      <c r="E2" s="218" t="s">
        <v>109</v>
      </c>
      <c r="F2" s="225"/>
      <c r="G2" s="8"/>
      <c r="H2" s="218" t="s">
        <v>113</v>
      </c>
      <c r="I2" s="225"/>
      <c r="J2" s="19"/>
      <c r="K2" s="218" t="s">
        <v>122</v>
      </c>
      <c r="L2" s="21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30"/>
      <c r="B3" s="72" t="s">
        <v>141</v>
      </c>
      <c r="C3" s="69">
        <v>3004</v>
      </c>
      <c r="D3" s="70"/>
      <c r="E3" s="46" t="s">
        <v>112</v>
      </c>
      <c r="F3" s="43">
        <v>231</v>
      </c>
      <c r="G3" s="70"/>
      <c r="H3" s="68"/>
      <c r="I3" s="68"/>
      <c r="J3" s="70"/>
      <c r="K3" s="46" t="s">
        <v>1</v>
      </c>
      <c r="L3" s="43">
        <v>401.6</v>
      </c>
      <c r="M3" s="9">
        <v>21</v>
      </c>
      <c r="N3" s="9"/>
      <c r="O3" s="9"/>
      <c r="P3" s="9"/>
      <c r="Q3" s="9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5">
      <c r="A4" s="71" t="s">
        <v>246</v>
      </c>
      <c r="B4" s="46" t="s">
        <v>3</v>
      </c>
      <c r="C4" s="42">
        <v>2001</v>
      </c>
      <c r="D4" s="65"/>
      <c r="E4" s="46" t="s">
        <v>3</v>
      </c>
      <c r="F4" s="43">
        <v>771.64</v>
      </c>
      <c r="G4" s="65"/>
      <c r="H4" s="68"/>
      <c r="I4" s="68"/>
      <c r="J4" s="65"/>
      <c r="K4" s="68"/>
      <c r="L4" s="68"/>
      <c r="M4" s="9">
        <v>21</v>
      </c>
      <c r="N4" s="9"/>
      <c r="O4" s="9"/>
      <c r="P4" s="9"/>
      <c r="Q4" s="9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0" t="s">
        <v>163</v>
      </c>
      <c r="B5" s="46" t="s">
        <v>4</v>
      </c>
      <c r="C5" s="42">
        <v>1174</v>
      </c>
      <c r="D5" s="65"/>
      <c r="E5" s="46" t="s">
        <v>111</v>
      </c>
      <c r="F5" s="43">
        <v>1399</v>
      </c>
      <c r="G5" s="65"/>
      <c r="H5" s="68"/>
      <c r="I5" s="68"/>
      <c r="J5" s="65"/>
      <c r="K5" s="66"/>
      <c r="L5" s="67"/>
      <c r="M5" s="9">
        <v>21</v>
      </c>
      <c r="N5" s="9"/>
      <c r="O5" s="9"/>
      <c r="P5" s="9"/>
      <c r="Q5" s="9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>
      <c r="A6" s="30"/>
      <c r="B6" s="77" t="s">
        <v>22</v>
      </c>
      <c r="C6" s="78">
        <v>6608</v>
      </c>
      <c r="D6" s="65"/>
      <c r="E6" s="44"/>
      <c r="F6" s="45"/>
      <c r="G6" s="66"/>
      <c r="H6" s="77" t="s">
        <v>22</v>
      </c>
      <c r="I6" s="79">
        <v>1344</v>
      </c>
      <c r="J6" s="67"/>
      <c r="K6" s="77" t="s">
        <v>22</v>
      </c>
      <c r="L6" s="81">
        <v>2055.5</v>
      </c>
      <c r="M6" s="9"/>
      <c r="N6" s="9"/>
      <c r="O6" s="9"/>
      <c r="P6" s="9"/>
      <c r="Q6" s="9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5">
      <c r="A7" s="31"/>
      <c r="B7" s="15" t="s">
        <v>131</v>
      </c>
      <c r="C7" s="14">
        <f>SUM(C3:C6)</f>
        <v>12787</v>
      </c>
      <c r="D7" s="7"/>
      <c r="E7" s="15" t="s">
        <v>131</v>
      </c>
      <c r="F7" s="14">
        <f>SUM(F3:F6)</f>
        <v>2401.64</v>
      </c>
      <c r="G7" s="7"/>
      <c r="H7" s="15" t="s">
        <v>131</v>
      </c>
      <c r="I7" s="14">
        <f>SUM(I3:I6)</f>
        <v>1344</v>
      </c>
      <c r="J7" s="7"/>
      <c r="K7" s="15" t="s">
        <v>131</v>
      </c>
      <c r="L7" s="14">
        <f>SUM(L3:L6)</f>
        <v>2457.1</v>
      </c>
      <c r="M7" s="16"/>
      <c r="N7" s="16"/>
      <c r="O7" s="16"/>
      <c r="P7" s="16"/>
      <c r="Q7" s="16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2" ht="18.75" customHeight="1">
      <c r="A8" s="30"/>
      <c r="B8" s="73"/>
      <c r="C8" s="58"/>
      <c r="D8" s="38"/>
      <c r="E8" s="59"/>
      <c r="F8" s="60"/>
      <c r="G8" s="61"/>
      <c r="H8" s="59"/>
      <c r="I8" s="60"/>
      <c r="J8" s="54"/>
      <c r="K8" s="59"/>
      <c r="L8" s="62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4" ht="15">
      <c r="A9" s="30"/>
      <c r="B9" s="77" t="s">
        <v>2</v>
      </c>
      <c r="C9" s="78">
        <v>6913</v>
      </c>
      <c r="D9" s="7"/>
      <c r="E9" s="50"/>
      <c r="F9" s="50"/>
      <c r="G9" s="7"/>
      <c r="H9" s="51"/>
      <c r="I9" s="51"/>
      <c r="J9" s="7"/>
      <c r="K9" s="77" t="s">
        <v>2</v>
      </c>
      <c r="L9" s="79">
        <v>3602.59</v>
      </c>
      <c r="M9" s="9">
        <v>15</v>
      </c>
      <c r="N9" s="9"/>
      <c r="O9" s="9"/>
      <c r="P9" s="9"/>
      <c r="Q9" s="9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2" ht="18.75" customHeight="1">
      <c r="A10" s="71" t="s">
        <v>200</v>
      </c>
      <c r="B10" s="77" t="s">
        <v>14</v>
      </c>
      <c r="C10" s="78">
        <v>2631</v>
      </c>
      <c r="D10" s="7"/>
      <c r="E10" s="17"/>
      <c r="F10" s="17"/>
      <c r="G10" s="10"/>
      <c r="H10" s="51"/>
      <c r="I10" s="51"/>
      <c r="J10" s="19"/>
      <c r="K10" s="77" t="s">
        <v>14</v>
      </c>
      <c r="L10" s="79">
        <v>173.41</v>
      </c>
      <c r="M10" s="9">
        <v>14</v>
      </c>
      <c r="N10" s="9"/>
      <c r="O10" s="9"/>
      <c r="P10" s="9"/>
      <c r="Q10" s="9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0" ht="15">
      <c r="A11" s="30" t="s">
        <v>164</v>
      </c>
      <c r="B11" s="77" t="s">
        <v>26</v>
      </c>
      <c r="C11" s="78">
        <v>1444</v>
      </c>
      <c r="D11" s="7"/>
      <c r="E11" s="17"/>
      <c r="F11" s="17"/>
      <c r="G11" s="10"/>
      <c r="H11" s="19"/>
      <c r="I11" s="19"/>
      <c r="J11" s="19"/>
      <c r="K11" s="77" t="s">
        <v>26</v>
      </c>
      <c r="L11" s="79">
        <v>363.77</v>
      </c>
      <c r="M11" s="9">
        <v>15</v>
      </c>
      <c r="N11" s="9"/>
      <c r="O11" s="9"/>
      <c r="P11" s="9"/>
      <c r="Q11" s="9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0"/>
      <c r="B12" s="77" t="s">
        <v>27</v>
      </c>
      <c r="C12" s="78">
        <v>1322</v>
      </c>
      <c r="D12" s="7"/>
      <c r="E12" s="17"/>
      <c r="F12" s="17"/>
      <c r="G12" s="10"/>
      <c r="H12" s="19"/>
      <c r="I12" s="19"/>
      <c r="J12" s="19"/>
      <c r="K12" s="77" t="s">
        <v>27</v>
      </c>
      <c r="L12" s="79">
        <v>178.28</v>
      </c>
      <c r="M12" s="9">
        <v>14</v>
      </c>
      <c r="N12" s="9"/>
      <c r="O12" s="9"/>
      <c r="P12" s="9"/>
      <c r="Q12" s="9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77" t="s">
        <v>13</v>
      </c>
      <c r="C13" s="78">
        <v>3333</v>
      </c>
      <c r="D13" s="7"/>
      <c r="E13" s="17"/>
      <c r="F13" s="17"/>
      <c r="G13" s="10"/>
      <c r="H13" s="51"/>
      <c r="I13" s="51"/>
      <c r="J13" s="19"/>
      <c r="K13" s="80" t="s">
        <v>13</v>
      </c>
      <c r="L13" s="81">
        <v>1915.65</v>
      </c>
      <c r="M13" s="9"/>
      <c r="N13" s="9"/>
      <c r="O13" s="9"/>
      <c r="P13" s="9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5" t="s">
        <v>131</v>
      </c>
      <c r="C14" s="14">
        <f>SUM(C9:C13)</f>
        <v>15643</v>
      </c>
      <c r="D14" s="7"/>
      <c r="E14" s="15" t="s">
        <v>131</v>
      </c>
      <c r="F14" s="14">
        <f>SUM(F9:F13)</f>
        <v>0</v>
      </c>
      <c r="G14" s="10"/>
      <c r="H14" s="15" t="s">
        <v>131</v>
      </c>
      <c r="I14" s="14">
        <f>SUM(I9:I13)</f>
        <v>0</v>
      </c>
      <c r="J14" s="10"/>
      <c r="K14" s="15" t="s">
        <v>131</v>
      </c>
      <c r="L14" s="14">
        <f>SUM(L9:L13)</f>
        <v>6233.700000000001</v>
      </c>
      <c r="M14" s="9"/>
      <c r="N14" s="9"/>
      <c r="O14" s="9"/>
      <c r="P14" s="9"/>
      <c r="Q14" s="9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ht="15">
      <c r="A15" s="30"/>
      <c r="B15" s="74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9"/>
      <c r="O15" s="9"/>
      <c r="P15" s="9"/>
      <c r="Q15" s="9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0" ht="15">
      <c r="A16" s="30"/>
      <c r="B16" s="77" t="s">
        <v>28</v>
      </c>
      <c r="C16" s="78">
        <v>2187</v>
      </c>
      <c r="D16" s="7"/>
      <c r="E16" s="17"/>
      <c r="F16" s="17"/>
      <c r="G16" s="10"/>
      <c r="H16" s="19"/>
      <c r="I16" s="19"/>
      <c r="J16" s="19"/>
      <c r="K16" s="77" t="s">
        <v>28</v>
      </c>
      <c r="L16" s="79">
        <v>759</v>
      </c>
      <c r="M16" s="9">
        <v>15</v>
      </c>
      <c r="N16" s="9"/>
      <c r="O16" s="9"/>
      <c r="P16" s="9"/>
      <c r="Q16" s="9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30"/>
      <c r="B17" s="77" t="s">
        <v>31</v>
      </c>
      <c r="C17" s="78">
        <v>2085</v>
      </c>
      <c r="D17" s="7"/>
      <c r="E17" s="17"/>
      <c r="F17" s="17"/>
      <c r="G17" s="10"/>
      <c r="H17" s="19"/>
      <c r="I17" s="19"/>
      <c r="J17" s="19"/>
      <c r="K17" s="77" t="s">
        <v>31</v>
      </c>
      <c r="L17" s="79">
        <v>1472.47</v>
      </c>
      <c r="M17" s="9">
        <v>14</v>
      </c>
      <c r="N17" s="9"/>
      <c r="O17" s="9"/>
      <c r="P17" s="9"/>
      <c r="Q17" s="9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71" t="s">
        <v>201</v>
      </c>
      <c r="B18" s="77" t="s">
        <v>32</v>
      </c>
      <c r="C18" s="78">
        <v>594</v>
      </c>
      <c r="D18" s="7"/>
      <c r="E18" s="17"/>
      <c r="F18" s="17"/>
      <c r="G18" s="10"/>
      <c r="H18" s="19"/>
      <c r="I18" s="19"/>
      <c r="J18" s="19"/>
      <c r="K18" s="77" t="s">
        <v>32</v>
      </c>
      <c r="L18" s="79">
        <v>171</v>
      </c>
      <c r="M18" s="9">
        <v>14</v>
      </c>
      <c r="N18" s="9"/>
      <c r="O18" s="9"/>
      <c r="P18" s="9"/>
      <c r="Q18" s="9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0" t="s">
        <v>165</v>
      </c>
      <c r="B19" s="77" t="s">
        <v>34</v>
      </c>
      <c r="C19" s="78">
        <v>1414</v>
      </c>
      <c r="D19" s="7"/>
      <c r="E19" s="17"/>
      <c r="F19" s="17"/>
      <c r="G19" s="10"/>
      <c r="H19" s="19"/>
      <c r="I19" s="19"/>
      <c r="J19" s="19"/>
      <c r="K19" s="77" t="s">
        <v>34</v>
      </c>
      <c r="L19" s="79">
        <v>447.51</v>
      </c>
      <c r="M19" s="9">
        <v>14</v>
      </c>
      <c r="N19" s="9"/>
      <c r="O19" s="9"/>
      <c r="P19" s="9"/>
      <c r="Q19" s="9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/>
      <c r="B20" s="77" t="s">
        <v>35</v>
      </c>
      <c r="C20" s="78">
        <v>3958</v>
      </c>
      <c r="D20" s="7"/>
      <c r="E20" s="44"/>
      <c r="F20" s="45"/>
      <c r="G20" s="10"/>
      <c r="H20" s="19"/>
      <c r="I20" s="19"/>
      <c r="J20" s="19"/>
      <c r="K20" s="82" t="s">
        <v>35</v>
      </c>
      <c r="L20" s="82">
        <v>2339.75</v>
      </c>
      <c r="M20" s="9">
        <v>15</v>
      </c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30"/>
      <c r="B21" s="15" t="s">
        <v>131</v>
      </c>
      <c r="C21" s="14">
        <f>SUM(C16:C20)</f>
        <v>10238</v>
      </c>
      <c r="D21" s="7"/>
      <c r="E21" s="15" t="s">
        <v>131</v>
      </c>
      <c r="F21" s="14">
        <f>SUM(F16:F20)</f>
        <v>0</v>
      </c>
      <c r="G21" s="10"/>
      <c r="H21" s="15" t="s">
        <v>131</v>
      </c>
      <c r="I21" s="14">
        <f>SUM(I16:I20)</f>
        <v>0</v>
      </c>
      <c r="J21" s="10"/>
      <c r="K21" s="15" t="s">
        <v>131</v>
      </c>
      <c r="L21" s="14">
        <f>SUM(L16:L20)</f>
        <v>5189.7300000000005</v>
      </c>
      <c r="M21" s="9"/>
      <c r="N21" s="9"/>
      <c r="O21" s="9"/>
      <c r="P21" s="9"/>
      <c r="Q21" s="9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5">
      <c r="A22" s="30"/>
      <c r="B22" s="74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N22" s="9"/>
      <c r="O22" s="9"/>
      <c r="P22" s="9"/>
      <c r="Q22" s="9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0" ht="15">
      <c r="A23" s="30"/>
      <c r="B23" s="77" t="s">
        <v>36</v>
      </c>
      <c r="C23" s="78">
        <v>10568</v>
      </c>
      <c r="D23" s="7"/>
      <c r="E23" s="77" t="s">
        <v>36</v>
      </c>
      <c r="F23" s="79">
        <v>1202.62</v>
      </c>
      <c r="G23" s="66"/>
      <c r="H23" s="77" t="s">
        <v>36</v>
      </c>
      <c r="I23" s="79">
        <v>2981</v>
      </c>
      <c r="J23" s="67"/>
      <c r="K23" s="67"/>
      <c r="L23" s="67"/>
      <c r="M23" s="9">
        <v>11</v>
      </c>
      <c r="N23" s="9"/>
      <c r="O23" s="9"/>
      <c r="P23" s="9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30"/>
      <c r="B24" s="77" t="s">
        <v>29</v>
      </c>
      <c r="C24" s="78">
        <v>819</v>
      </c>
      <c r="D24" s="7"/>
      <c r="E24" s="17"/>
      <c r="F24" s="47"/>
      <c r="G24" s="66"/>
      <c r="H24" s="67"/>
      <c r="I24" s="67"/>
      <c r="J24" s="67"/>
      <c r="K24" s="82" t="s">
        <v>29</v>
      </c>
      <c r="L24" s="79">
        <v>193.07</v>
      </c>
      <c r="M24" s="9">
        <v>14</v>
      </c>
      <c r="N24" s="9"/>
      <c r="O24" s="9"/>
      <c r="P24" s="9"/>
      <c r="Q24" s="9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71" t="s">
        <v>202</v>
      </c>
      <c r="B25" s="77" t="s">
        <v>30</v>
      </c>
      <c r="C25" s="78">
        <v>1312</v>
      </c>
      <c r="D25" s="7"/>
      <c r="E25" s="17"/>
      <c r="F25" s="47"/>
      <c r="G25" s="66"/>
      <c r="H25" s="67"/>
      <c r="I25" s="67"/>
      <c r="J25" s="67"/>
      <c r="K25" s="82" t="s">
        <v>30</v>
      </c>
      <c r="L25" s="79">
        <v>232.38</v>
      </c>
      <c r="M25" s="9">
        <v>15</v>
      </c>
      <c r="N25" s="9"/>
      <c r="O25" s="9"/>
      <c r="P25" s="9"/>
      <c r="Q25" s="9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0" t="s">
        <v>166</v>
      </c>
      <c r="B26" s="77" t="s">
        <v>24</v>
      </c>
      <c r="C26" s="78">
        <v>1693</v>
      </c>
      <c r="D26" s="7"/>
      <c r="E26" s="17"/>
      <c r="F26" s="47"/>
      <c r="G26" s="66"/>
      <c r="H26" s="67"/>
      <c r="I26" s="67"/>
      <c r="J26" s="67"/>
      <c r="K26" s="67"/>
      <c r="L26" s="67"/>
      <c r="M26" s="9">
        <v>11</v>
      </c>
      <c r="N26" s="9"/>
      <c r="O26" s="9"/>
      <c r="P26" s="9"/>
      <c r="Q26" s="9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0" ht="15">
      <c r="A27" s="30"/>
      <c r="B27" s="77" t="s">
        <v>68</v>
      </c>
      <c r="C27" s="78">
        <v>5756</v>
      </c>
      <c r="D27" s="7"/>
      <c r="E27" s="17"/>
      <c r="F27" s="17"/>
      <c r="G27" s="10"/>
      <c r="H27" s="19"/>
      <c r="I27" s="19"/>
      <c r="J27" s="19"/>
      <c r="K27" s="51"/>
      <c r="L27" s="51"/>
      <c r="M27" s="9">
        <v>15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32" ht="15">
      <c r="A28" s="30"/>
      <c r="B28" s="77" t="s">
        <v>21</v>
      </c>
      <c r="C28" s="78">
        <v>969</v>
      </c>
      <c r="D28" s="7"/>
      <c r="E28" s="17"/>
      <c r="F28" s="17"/>
      <c r="G28" s="10"/>
      <c r="H28" s="51"/>
      <c r="I28" s="51"/>
      <c r="J28" s="19"/>
      <c r="K28" s="19"/>
      <c r="L28" s="19"/>
      <c r="M28" s="9">
        <v>11</v>
      </c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0" ht="15">
      <c r="A29" s="30"/>
      <c r="B29" s="77" t="s">
        <v>37</v>
      </c>
      <c r="C29" s="78">
        <v>1091</v>
      </c>
      <c r="D29" s="65"/>
      <c r="E29" s="47"/>
      <c r="F29" s="47"/>
      <c r="G29" s="66"/>
      <c r="H29" s="67"/>
      <c r="I29" s="67"/>
      <c r="J29" s="67"/>
      <c r="K29" s="67"/>
      <c r="L29" s="67"/>
      <c r="M29" s="9">
        <v>11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70" ht="15">
      <c r="A30" s="30"/>
      <c r="B30" s="77" t="s">
        <v>83</v>
      </c>
      <c r="C30" s="78">
        <v>938</v>
      </c>
      <c r="D30" s="65"/>
      <c r="E30" s="47"/>
      <c r="F30" s="47"/>
      <c r="G30" s="66"/>
      <c r="H30" s="67"/>
      <c r="I30" s="67"/>
      <c r="J30" s="67"/>
      <c r="K30" s="67"/>
      <c r="L30" s="67"/>
      <c r="M30" s="20">
        <v>11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0"/>
      <c r="B31" s="77" t="s">
        <v>84</v>
      </c>
      <c r="C31" s="78">
        <v>991</v>
      </c>
      <c r="D31" s="65"/>
      <c r="E31" s="47"/>
      <c r="F31" s="47"/>
      <c r="G31" s="66"/>
      <c r="H31" s="67"/>
      <c r="I31" s="67"/>
      <c r="J31" s="67"/>
      <c r="K31" s="67"/>
      <c r="L31" s="67"/>
      <c r="M31" s="20">
        <v>11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2.5">
      <c r="A32" s="30"/>
      <c r="B32" s="77" t="s">
        <v>149</v>
      </c>
      <c r="C32" s="78">
        <v>3168</v>
      </c>
      <c r="D32" s="65"/>
      <c r="E32" s="47"/>
      <c r="F32" s="47"/>
      <c r="G32" s="66"/>
      <c r="H32" s="81" t="s">
        <v>139</v>
      </c>
      <c r="I32" s="81">
        <v>620</v>
      </c>
      <c r="J32" s="67"/>
      <c r="K32" s="81" t="s">
        <v>139</v>
      </c>
      <c r="L32" s="81">
        <v>6212.4</v>
      </c>
      <c r="M32" s="20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">
      <c r="A33" s="30"/>
      <c r="B33" s="46"/>
      <c r="C33" s="42"/>
      <c r="D33" s="65"/>
      <c r="E33" s="47"/>
      <c r="F33" s="47"/>
      <c r="G33" s="66"/>
      <c r="H33" s="67"/>
      <c r="I33" s="67"/>
      <c r="J33" s="67"/>
      <c r="K33" s="77" t="s">
        <v>185</v>
      </c>
      <c r="L33" s="79">
        <v>481.06</v>
      </c>
      <c r="M33" s="20">
        <v>17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32" ht="18.75" customHeight="1">
      <c r="A34" s="30"/>
      <c r="B34" s="15" t="s">
        <v>131</v>
      </c>
      <c r="C34" s="14">
        <f>SUM(C23:C33)</f>
        <v>27305</v>
      </c>
      <c r="D34" s="7"/>
      <c r="E34" s="15" t="s">
        <v>131</v>
      </c>
      <c r="F34" s="14">
        <f>SUM(F23:F33)</f>
        <v>1202.62</v>
      </c>
      <c r="G34" s="10"/>
      <c r="H34" s="15" t="s">
        <v>131</v>
      </c>
      <c r="I34" s="14">
        <f>SUM(I23:I33)</f>
        <v>3601</v>
      </c>
      <c r="J34" s="10"/>
      <c r="K34" s="15" t="s">
        <v>131</v>
      </c>
      <c r="L34" s="14">
        <f>SUM(L23:L33)</f>
        <v>7118.91</v>
      </c>
      <c r="M34" s="9"/>
      <c r="N34" s="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30"/>
      <c r="B35" s="74"/>
      <c r="C35" s="32"/>
      <c r="D35" s="33"/>
      <c r="E35" s="34"/>
      <c r="F35" s="34"/>
      <c r="G35" s="33"/>
      <c r="H35" s="52"/>
      <c r="I35" s="52"/>
      <c r="J35" s="33"/>
      <c r="K35" s="35"/>
      <c r="L35" s="36"/>
      <c r="M35" s="9"/>
      <c r="N35" s="9"/>
      <c r="O35" s="9"/>
      <c r="P35" s="9"/>
      <c r="Q35" s="9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70" ht="15">
      <c r="A36" s="30"/>
      <c r="B36" s="77" t="s">
        <v>85</v>
      </c>
      <c r="C36" s="78">
        <v>1927</v>
      </c>
      <c r="D36" s="7"/>
      <c r="E36" s="17"/>
      <c r="F36" s="17"/>
      <c r="G36" s="10"/>
      <c r="H36" s="19"/>
      <c r="I36" s="19"/>
      <c r="J36" s="19"/>
      <c r="K36" s="53"/>
      <c r="L36" s="53"/>
      <c r="M36" s="20">
        <v>11</v>
      </c>
      <c r="N36" s="20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77" t="s">
        <v>86</v>
      </c>
      <c r="C37" s="78">
        <v>1193</v>
      </c>
      <c r="D37" s="7"/>
      <c r="E37" s="17"/>
      <c r="F37" s="17"/>
      <c r="G37" s="10"/>
      <c r="H37" s="19"/>
      <c r="I37" s="19"/>
      <c r="J37" s="19"/>
      <c r="K37" s="53"/>
      <c r="L37" s="53"/>
      <c r="M37" s="20">
        <v>11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0"/>
      <c r="B38" s="77" t="s">
        <v>87</v>
      </c>
      <c r="C38" s="78">
        <v>722</v>
      </c>
      <c r="D38" s="7"/>
      <c r="E38" s="17"/>
      <c r="F38" s="17"/>
      <c r="G38" s="10"/>
      <c r="H38" s="19"/>
      <c r="I38" s="19"/>
      <c r="J38" s="19"/>
      <c r="K38" s="51"/>
      <c r="L38" s="68"/>
      <c r="M38" s="20">
        <v>11</v>
      </c>
      <c r="N38" s="20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30" ht="15">
      <c r="A39" s="30"/>
      <c r="B39" s="77" t="s">
        <v>38</v>
      </c>
      <c r="C39" s="78">
        <v>2030</v>
      </c>
      <c r="D39" s="7"/>
      <c r="E39" s="17"/>
      <c r="F39" s="17"/>
      <c r="G39" s="10"/>
      <c r="H39" s="19"/>
      <c r="I39" s="19"/>
      <c r="J39" s="19"/>
      <c r="K39" s="77" t="s">
        <v>38</v>
      </c>
      <c r="L39" s="79">
        <v>338.3</v>
      </c>
      <c r="M39" s="9">
        <v>11</v>
      </c>
      <c r="N39" s="9"/>
      <c r="O39" s="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71" t="s">
        <v>203</v>
      </c>
      <c r="B40" s="77" t="s">
        <v>39</v>
      </c>
      <c r="C40" s="78">
        <v>1352</v>
      </c>
      <c r="D40" s="7"/>
      <c r="E40" s="17"/>
      <c r="F40" s="17"/>
      <c r="G40" s="10"/>
      <c r="H40" s="19"/>
      <c r="I40" s="19"/>
      <c r="J40" s="19"/>
      <c r="K40" s="77" t="s">
        <v>39</v>
      </c>
      <c r="L40" s="79">
        <v>257.56</v>
      </c>
      <c r="M40" s="9">
        <v>11</v>
      </c>
      <c r="N40" s="9" t="s">
        <v>195</v>
      </c>
      <c r="O40" s="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0" t="s">
        <v>167</v>
      </c>
      <c r="B41" s="77" t="s">
        <v>40</v>
      </c>
      <c r="C41" s="78">
        <v>1222</v>
      </c>
      <c r="D41" s="7"/>
      <c r="E41" s="17"/>
      <c r="F41" s="17"/>
      <c r="G41" s="10"/>
      <c r="H41" s="19"/>
      <c r="I41" s="19"/>
      <c r="J41" s="19"/>
      <c r="K41" s="19"/>
      <c r="L41" s="67"/>
      <c r="M41" s="9">
        <v>11</v>
      </c>
      <c r="N41" s="105" t="s">
        <v>190</v>
      </c>
      <c r="O41" s="105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30"/>
      <c r="B42" s="77" t="s">
        <v>41</v>
      </c>
      <c r="C42" s="78">
        <v>1571</v>
      </c>
      <c r="D42" s="7"/>
      <c r="E42" s="17"/>
      <c r="F42" s="17"/>
      <c r="G42" s="10"/>
      <c r="H42" s="19"/>
      <c r="I42" s="19"/>
      <c r="J42" s="19"/>
      <c r="K42" s="19"/>
      <c r="L42" s="67"/>
      <c r="M42" s="9">
        <v>11</v>
      </c>
      <c r="N42" s="9" t="s">
        <v>191</v>
      </c>
      <c r="O42" s="9" t="s">
        <v>192</v>
      </c>
      <c r="P42" s="9" t="s">
        <v>193</v>
      </c>
      <c r="Q42" s="9" t="s">
        <v>194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30"/>
      <c r="B43" s="77" t="s">
        <v>33</v>
      </c>
      <c r="C43" s="78">
        <v>9868</v>
      </c>
      <c r="D43" s="7"/>
      <c r="E43" s="17"/>
      <c r="F43" s="17"/>
      <c r="G43" s="10"/>
      <c r="H43" s="19"/>
      <c r="I43" s="19"/>
      <c r="J43" s="19"/>
      <c r="K43" s="82" t="s">
        <v>33</v>
      </c>
      <c r="L43" s="82">
        <v>5815.49</v>
      </c>
      <c r="M43" s="9">
        <v>15</v>
      </c>
      <c r="N43" s="106">
        <f>SUM(C6+C9+C10+C11+C12+C13+C16+C17+C18+C19+C20+C23+C24+C25+C26+C27+C28+C29+C30+C31+C32+C44)</f>
        <v>79679</v>
      </c>
      <c r="O43" s="106">
        <f>SUM(F23)</f>
        <v>1202.62</v>
      </c>
      <c r="P43" s="106">
        <f>SUM(I6+I23+I32)</f>
        <v>4945</v>
      </c>
      <c r="Q43" s="106">
        <f>SUM(L6+L9+L10+L11+L12+L13+L16+L17+L18+L19+L20+L24+L25+L32+L33+L44)</f>
        <v>27009.19</v>
      </c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0"/>
      <c r="B44" s="15" t="s">
        <v>131</v>
      </c>
      <c r="C44" s="14">
        <f>SUM(C36:C43)</f>
        <v>19885</v>
      </c>
      <c r="D44" s="7"/>
      <c r="E44" s="15" t="s">
        <v>131</v>
      </c>
      <c r="F44" s="14">
        <f>SUM(F36:F43)</f>
        <v>0</v>
      </c>
      <c r="G44" s="10"/>
      <c r="H44" s="15" t="s">
        <v>131</v>
      </c>
      <c r="I44" s="14">
        <f>SUM(I36:I43)</f>
        <v>0</v>
      </c>
      <c r="J44" s="10"/>
      <c r="K44" s="15" t="s">
        <v>131</v>
      </c>
      <c r="L44" s="14">
        <f>SUM(L36:L43)</f>
        <v>6411.349999999999</v>
      </c>
      <c r="M44" s="9"/>
      <c r="N44" s="20" t="s">
        <v>196</v>
      </c>
      <c r="O44" s="20"/>
      <c r="P44" s="20"/>
      <c r="Q44" s="20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ht="15">
      <c r="A45" s="30"/>
      <c r="B45" s="74"/>
      <c r="C45" s="32"/>
      <c r="D45" s="33"/>
      <c r="E45" s="34"/>
      <c r="F45" s="34"/>
      <c r="G45" s="33"/>
      <c r="H45" s="52"/>
      <c r="I45" s="52"/>
      <c r="J45" s="33"/>
      <c r="K45" s="35"/>
      <c r="L45" s="36"/>
      <c r="M45" s="9"/>
      <c r="N45" s="104">
        <f>SUM(C3+C4+C5)</f>
        <v>6179</v>
      </c>
      <c r="O45" s="104">
        <f>SUM(F3+F4+F5)</f>
        <v>2401.64</v>
      </c>
      <c r="P45" s="20"/>
      <c r="Q45" s="104">
        <f>SUM(L3)</f>
        <v>401.6</v>
      </c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77" t="s">
        <v>11</v>
      </c>
      <c r="C46" s="78">
        <v>2157</v>
      </c>
      <c r="D46" s="65"/>
      <c r="E46" s="47"/>
      <c r="F46" s="47"/>
      <c r="G46" s="66"/>
      <c r="H46" s="46"/>
      <c r="I46" s="43"/>
      <c r="J46" s="67"/>
      <c r="K46" s="77" t="s">
        <v>11</v>
      </c>
      <c r="L46" s="79">
        <v>399</v>
      </c>
      <c r="M46" s="9">
        <v>15</v>
      </c>
      <c r="N46" s="9"/>
      <c r="O46" s="9"/>
      <c r="P46" s="9"/>
      <c r="Q46" s="9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0"/>
      <c r="B47" s="77" t="s">
        <v>16</v>
      </c>
      <c r="C47" s="78">
        <v>1711</v>
      </c>
      <c r="D47" s="65"/>
      <c r="E47" s="47"/>
      <c r="F47" s="47"/>
      <c r="G47" s="66"/>
      <c r="H47" s="68"/>
      <c r="I47" s="68"/>
      <c r="J47" s="67"/>
      <c r="K47" s="77" t="s">
        <v>16</v>
      </c>
      <c r="L47" s="79">
        <v>182.01</v>
      </c>
      <c r="M47" s="9">
        <v>15</v>
      </c>
      <c r="N47" s="9"/>
      <c r="O47" s="9"/>
      <c r="P47" s="9"/>
      <c r="Q47" s="9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>
      <c r="A48" s="30"/>
      <c r="B48" s="77" t="s">
        <v>19</v>
      </c>
      <c r="C48" s="78">
        <v>1539</v>
      </c>
      <c r="D48" s="65"/>
      <c r="E48" s="47"/>
      <c r="F48" s="47"/>
      <c r="G48" s="66"/>
      <c r="H48" s="68"/>
      <c r="I48" s="68"/>
      <c r="J48" s="67"/>
      <c r="K48" s="67"/>
      <c r="L48" s="67"/>
      <c r="M48" s="9">
        <v>15</v>
      </c>
      <c r="N48" s="9"/>
      <c r="O48" s="9"/>
      <c r="P48" s="9"/>
      <c r="Q48" s="9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>
      <c r="A49" s="30"/>
      <c r="B49" s="77" t="s">
        <v>20</v>
      </c>
      <c r="C49" s="78">
        <v>2913</v>
      </c>
      <c r="D49" s="65"/>
      <c r="E49" s="47"/>
      <c r="F49" s="47"/>
      <c r="G49" s="66"/>
      <c r="H49" s="68"/>
      <c r="I49" s="68"/>
      <c r="J49" s="67"/>
      <c r="K49" s="81" t="s">
        <v>20</v>
      </c>
      <c r="L49" s="81">
        <v>856.25</v>
      </c>
      <c r="M49" s="9">
        <v>15</v>
      </c>
      <c r="N49" s="9"/>
      <c r="O49" s="9"/>
      <c r="P49" s="9"/>
      <c r="Q49" s="9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70" ht="15">
      <c r="A50" s="30"/>
      <c r="B50" s="77" t="s">
        <v>69</v>
      </c>
      <c r="C50" s="78">
        <v>1788</v>
      </c>
      <c r="D50" s="65"/>
      <c r="E50" s="47"/>
      <c r="F50" s="47"/>
      <c r="G50" s="66"/>
      <c r="H50" s="68"/>
      <c r="I50" s="68"/>
      <c r="J50" s="67"/>
      <c r="K50" s="68"/>
      <c r="L50" s="68"/>
      <c r="M50" s="9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71" t="s">
        <v>247</v>
      </c>
      <c r="B51" s="77" t="s">
        <v>70</v>
      </c>
      <c r="C51" s="78">
        <v>1297</v>
      </c>
      <c r="D51" s="65"/>
      <c r="E51" s="47"/>
      <c r="F51" s="47"/>
      <c r="G51" s="66"/>
      <c r="H51" s="67"/>
      <c r="I51" s="67"/>
      <c r="J51" s="67"/>
      <c r="K51" s="68"/>
      <c r="L51" s="68"/>
      <c r="M51" s="9">
        <v>15</v>
      </c>
      <c r="N51" s="20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 t="s">
        <v>163</v>
      </c>
      <c r="B52" s="77" t="s">
        <v>71</v>
      </c>
      <c r="C52" s="78">
        <v>1409</v>
      </c>
      <c r="D52" s="65"/>
      <c r="E52" s="47"/>
      <c r="F52" s="47"/>
      <c r="G52" s="66"/>
      <c r="H52" s="67"/>
      <c r="I52" s="67"/>
      <c r="J52" s="67"/>
      <c r="K52" s="77" t="s">
        <v>71</v>
      </c>
      <c r="L52" s="79">
        <v>323.8</v>
      </c>
      <c r="M52" s="9">
        <v>15</v>
      </c>
      <c r="N52" s="20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77" t="s">
        <v>72</v>
      </c>
      <c r="C53" s="78">
        <v>1123</v>
      </c>
      <c r="D53" s="65"/>
      <c r="E53" s="47"/>
      <c r="F53" s="47"/>
      <c r="G53" s="66"/>
      <c r="H53" s="67"/>
      <c r="I53" s="67"/>
      <c r="J53" s="67"/>
      <c r="K53" s="77" t="s">
        <v>128</v>
      </c>
      <c r="L53" s="79">
        <v>357.1</v>
      </c>
      <c r="M53" s="20">
        <v>15</v>
      </c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0"/>
      <c r="B54" s="77" t="s">
        <v>73</v>
      </c>
      <c r="C54" s="78">
        <v>1123</v>
      </c>
      <c r="D54" s="65"/>
      <c r="E54" s="47"/>
      <c r="F54" s="47"/>
      <c r="G54" s="66"/>
      <c r="H54" s="67"/>
      <c r="I54" s="67"/>
      <c r="J54" s="67"/>
      <c r="K54" s="77" t="s">
        <v>73</v>
      </c>
      <c r="L54" s="79">
        <v>295.44</v>
      </c>
      <c r="M54" s="20">
        <v>17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0"/>
      <c r="B55" s="77" t="s">
        <v>74</v>
      </c>
      <c r="C55" s="78">
        <v>1619</v>
      </c>
      <c r="D55" s="65"/>
      <c r="E55" s="47"/>
      <c r="F55" s="47"/>
      <c r="G55" s="66"/>
      <c r="H55" s="67"/>
      <c r="I55" s="67"/>
      <c r="J55" s="67"/>
      <c r="K55" s="77" t="s">
        <v>74</v>
      </c>
      <c r="L55" s="79">
        <v>90</v>
      </c>
      <c r="M55" s="20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/>
      <c r="B56" s="77" t="s">
        <v>75</v>
      </c>
      <c r="C56" s="78">
        <v>828</v>
      </c>
      <c r="D56" s="65"/>
      <c r="E56" s="47"/>
      <c r="F56" s="47"/>
      <c r="G56" s="66"/>
      <c r="H56" s="67"/>
      <c r="I56" s="67"/>
      <c r="J56" s="67"/>
      <c r="K56" s="68"/>
      <c r="L56" s="68"/>
      <c r="M56" s="20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13" ht="14.25">
      <c r="A57" s="30"/>
      <c r="B57" s="77" t="s">
        <v>55</v>
      </c>
      <c r="C57" s="78">
        <v>1647</v>
      </c>
      <c r="D57" s="7"/>
      <c r="E57" s="17"/>
      <c r="F57" s="17"/>
      <c r="G57" s="10"/>
      <c r="H57" s="19"/>
      <c r="I57" s="19"/>
      <c r="J57" s="51"/>
      <c r="K57" s="51"/>
      <c r="L57" s="51"/>
      <c r="M57" s="18">
        <v>15</v>
      </c>
    </row>
    <row r="58" spans="1:34" s="1" customFormat="1" ht="15">
      <c r="A58" s="31"/>
      <c r="B58" s="15" t="s">
        <v>131</v>
      </c>
      <c r="C58" s="14">
        <f>SUM(C46:C57)</f>
        <v>19154</v>
      </c>
      <c r="D58" s="7"/>
      <c r="E58" s="15" t="s">
        <v>131</v>
      </c>
      <c r="F58" s="14">
        <f>SUM(F46:F57)</f>
        <v>0</v>
      </c>
      <c r="G58" s="10"/>
      <c r="H58" s="15" t="s">
        <v>131</v>
      </c>
      <c r="I58" s="14">
        <f>SUM(I46:I57)</f>
        <v>0</v>
      </c>
      <c r="J58" s="10"/>
      <c r="K58" s="15" t="s">
        <v>131</v>
      </c>
      <c r="L58" s="14">
        <f>SUM(L46:L57)</f>
        <v>2503.6</v>
      </c>
      <c r="M58" s="16"/>
      <c r="N58" s="16"/>
      <c r="O58" s="16"/>
      <c r="P58" s="16"/>
      <c r="Q58" s="16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2" ht="15">
      <c r="A59" s="30"/>
      <c r="B59" s="74"/>
      <c r="C59" s="32"/>
      <c r="D59" s="33"/>
      <c r="E59" s="34"/>
      <c r="F59" s="34"/>
      <c r="G59" s="33"/>
      <c r="H59" s="52"/>
      <c r="I59" s="52"/>
      <c r="J59" s="33"/>
      <c r="K59" s="35"/>
      <c r="L59" s="36"/>
      <c r="M59" s="9"/>
      <c r="N59" s="9"/>
      <c r="O59" s="9"/>
      <c r="P59" s="9"/>
      <c r="Q59" s="9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13" ht="14.25">
      <c r="A60" s="30"/>
      <c r="B60" s="77" t="s">
        <v>43</v>
      </c>
      <c r="C60" s="78">
        <v>13103</v>
      </c>
      <c r="D60" s="65"/>
      <c r="E60" s="47"/>
      <c r="F60" s="47"/>
      <c r="G60" s="66"/>
      <c r="H60" s="77" t="s">
        <v>43</v>
      </c>
      <c r="I60" s="79">
        <v>1606</v>
      </c>
      <c r="J60" s="68"/>
      <c r="K60" s="77" t="s">
        <v>43</v>
      </c>
      <c r="L60" s="79">
        <v>2741.29</v>
      </c>
      <c r="M60" s="18">
        <v>18</v>
      </c>
    </row>
    <row r="61" spans="1:32" ht="15">
      <c r="A61" s="30"/>
      <c r="B61" s="77" t="s">
        <v>15</v>
      </c>
      <c r="C61" s="78">
        <v>1133</v>
      </c>
      <c r="D61" s="65"/>
      <c r="E61" s="47"/>
      <c r="F61" s="47"/>
      <c r="G61" s="66"/>
      <c r="H61" s="68"/>
      <c r="I61" s="68"/>
      <c r="J61" s="67"/>
      <c r="K61" s="67"/>
      <c r="L61" s="67"/>
      <c r="M61" s="20"/>
      <c r="N61" s="9"/>
      <c r="O61" s="9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71" t="s">
        <v>204</v>
      </c>
      <c r="B62" s="77" t="s">
        <v>8</v>
      </c>
      <c r="C62" s="78">
        <v>943</v>
      </c>
      <c r="D62" s="65"/>
      <c r="E62" s="47"/>
      <c r="F62" s="47"/>
      <c r="G62" s="66"/>
      <c r="H62" s="68"/>
      <c r="I62" s="68"/>
      <c r="J62" s="67"/>
      <c r="K62" s="67"/>
      <c r="L62" s="67"/>
      <c r="M62" s="9">
        <v>18</v>
      </c>
      <c r="N62" s="9"/>
      <c r="O62" s="9"/>
      <c r="P62" s="9"/>
      <c r="Q62" s="9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30" t="s">
        <v>164</v>
      </c>
      <c r="B63" s="77" t="s">
        <v>10</v>
      </c>
      <c r="C63" s="78">
        <v>1404</v>
      </c>
      <c r="D63" s="65"/>
      <c r="E63" s="47"/>
      <c r="F63" s="47"/>
      <c r="G63" s="66"/>
      <c r="H63" s="68"/>
      <c r="I63" s="68"/>
      <c r="J63" s="67"/>
      <c r="K63" s="67"/>
      <c r="L63" s="67"/>
      <c r="M63" s="9">
        <v>17</v>
      </c>
      <c r="N63" s="9"/>
      <c r="O63" s="9"/>
      <c r="P63" s="9"/>
      <c r="Q63" s="9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30"/>
      <c r="B64" s="15" t="s">
        <v>131</v>
      </c>
      <c r="C64" s="14">
        <f>SUM(C60:C63)</f>
        <v>16583</v>
      </c>
      <c r="D64" s="7"/>
      <c r="E64" s="15" t="s">
        <v>131</v>
      </c>
      <c r="F64" s="14">
        <f>SUM(F60:F63)</f>
        <v>0</v>
      </c>
      <c r="G64" s="10"/>
      <c r="H64" s="15" t="s">
        <v>131</v>
      </c>
      <c r="I64" s="14">
        <f>SUM(I60:I63)</f>
        <v>1606</v>
      </c>
      <c r="J64" s="10"/>
      <c r="K64" s="15" t="s">
        <v>131</v>
      </c>
      <c r="L64" s="14">
        <f>SUM(L60:L63)</f>
        <v>2741.29</v>
      </c>
      <c r="M64" s="9"/>
      <c r="N64" s="9"/>
      <c r="O64" s="9"/>
      <c r="P64" s="9"/>
      <c r="Q64" s="9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30"/>
      <c r="B65" s="74"/>
      <c r="C65" s="32"/>
      <c r="D65" s="33"/>
      <c r="E65" s="34"/>
      <c r="F65" s="34"/>
      <c r="G65" s="33"/>
      <c r="H65" s="52"/>
      <c r="I65" s="52"/>
      <c r="J65" s="33"/>
      <c r="K65" s="35"/>
      <c r="L65" s="36"/>
      <c r="M65" s="9"/>
      <c r="N65" s="9"/>
      <c r="O65" s="9"/>
      <c r="P65" s="9"/>
      <c r="Q65" s="9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4" ht="30.75" customHeight="1">
      <c r="A66" s="71" t="s">
        <v>205</v>
      </c>
      <c r="B66" s="46" t="s">
        <v>161</v>
      </c>
      <c r="C66" s="42">
        <v>24679</v>
      </c>
      <c r="D66" s="65"/>
      <c r="E66" s="46" t="s">
        <v>110</v>
      </c>
      <c r="F66" s="43">
        <v>16364</v>
      </c>
      <c r="G66" s="65"/>
      <c r="H66" s="46" t="s">
        <v>110</v>
      </c>
      <c r="I66" s="43">
        <v>3145</v>
      </c>
      <c r="J66" s="65"/>
      <c r="K66" s="68"/>
      <c r="L66" s="51"/>
      <c r="M66" s="9">
        <v>18</v>
      </c>
      <c r="N66" s="9"/>
      <c r="O66" s="9"/>
      <c r="P66" s="9"/>
      <c r="Q66" s="9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30" t="s">
        <v>165</v>
      </c>
      <c r="B67" s="46" t="s">
        <v>115</v>
      </c>
      <c r="C67" s="42">
        <v>13837</v>
      </c>
      <c r="D67" s="65"/>
      <c r="E67" s="46"/>
      <c r="F67" s="43"/>
      <c r="G67" s="65"/>
      <c r="H67" s="46" t="s">
        <v>115</v>
      </c>
      <c r="I67" s="43">
        <v>4928</v>
      </c>
      <c r="J67" s="65"/>
      <c r="K67" s="68"/>
      <c r="L67" s="51"/>
      <c r="M67" s="9"/>
      <c r="N67" s="9"/>
      <c r="O67" s="9"/>
      <c r="P67" s="9"/>
      <c r="Q67" s="9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ht="15">
      <c r="A68" s="31"/>
      <c r="B68" s="15" t="s">
        <v>131</v>
      </c>
      <c r="C68" s="14">
        <f>SUM(C66:C67)</f>
        <v>38516</v>
      </c>
      <c r="D68" s="7"/>
      <c r="E68" s="15" t="s">
        <v>131</v>
      </c>
      <c r="F68" s="14">
        <f>SUM(F66:F67)</f>
        <v>16364</v>
      </c>
      <c r="G68" s="10"/>
      <c r="H68" s="15" t="s">
        <v>131</v>
      </c>
      <c r="I68" s="14">
        <f>SUM(I66:I67)</f>
        <v>8073</v>
      </c>
      <c r="J68" s="10"/>
      <c r="K68" s="15" t="s">
        <v>131</v>
      </c>
      <c r="L68" s="14">
        <f>SUM(L66:L67)</f>
        <v>0</v>
      </c>
      <c r="M68" s="16"/>
      <c r="N68" s="16"/>
      <c r="O68" s="16"/>
      <c r="P68" s="16"/>
      <c r="Q68" s="16"/>
      <c r="R68" s="4"/>
      <c r="S68" s="4"/>
      <c r="T68" s="4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9"/>
      <c r="O69" s="9"/>
      <c r="P69" s="9"/>
      <c r="Q69" s="9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30"/>
      <c r="B70" s="77" t="s">
        <v>7</v>
      </c>
      <c r="C70" s="78">
        <v>5874</v>
      </c>
      <c r="D70" s="7"/>
      <c r="E70" s="17"/>
      <c r="F70" s="17"/>
      <c r="G70" s="10"/>
      <c r="H70" s="51"/>
      <c r="I70" s="51"/>
      <c r="J70" s="19"/>
      <c r="K70" s="77" t="s">
        <v>7</v>
      </c>
      <c r="L70" s="79">
        <v>2274.46</v>
      </c>
      <c r="M70" s="9">
        <v>22</v>
      </c>
      <c r="N70" s="9"/>
      <c r="O70" s="9"/>
      <c r="P70" s="9"/>
      <c r="Q70" s="9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13" ht="14.25">
      <c r="A71" s="71" t="s">
        <v>206</v>
      </c>
      <c r="B71" s="77" t="s">
        <v>56</v>
      </c>
      <c r="C71" s="78">
        <v>904</v>
      </c>
      <c r="D71" s="7"/>
      <c r="E71" s="17"/>
      <c r="F71" s="17"/>
      <c r="G71" s="10"/>
      <c r="H71" s="51"/>
      <c r="I71" s="51"/>
      <c r="J71" s="51"/>
      <c r="K71" s="77" t="s">
        <v>56</v>
      </c>
      <c r="L71" s="79">
        <v>350.22</v>
      </c>
      <c r="M71" s="18">
        <v>15</v>
      </c>
    </row>
    <row r="72" spans="1:70" ht="15">
      <c r="A72" s="30" t="s">
        <v>166</v>
      </c>
      <c r="B72" s="11" t="s">
        <v>58</v>
      </c>
      <c r="C72" s="13">
        <v>3685</v>
      </c>
      <c r="D72" s="7"/>
      <c r="E72" s="17"/>
      <c r="F72" s="17"/>
      <c r="G72" s="10"/>
      <c r="H72" s="19"/>
      <c r="I72" s="19"/>
      <c r="J72" s="19"/>
      <c r="K72" s="19"/>
      <c r="L72" s="67"/>
      <c r="M72" s="9" t="s">
        <v>133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">
      <c r="A73" s="30"/>
      <c r="B73" s="77" t="s">
        <v>59</v>
      </c>
      <c r="C73" s="78">
        <v>811</v>
      </c>
      <c r="D73" s="7"/>
      <c r="E73" s="17"/>
      <c r="F73" s="17"/>
      <c r="G73" s="10"/>
      <c r="H73" s="19"/>
      <c r="I73" s="19"/>
      <c r="J73" s="19"/>
      <c r="K73" s="19"/>
      <c r="L73" s="19"/>
      <c r="M73" s="9">
        <v>17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">
      <c r="A74" s="30"/>
      <c r="B74" s="77" t="s">
        <v>60</v>
      </c>
      <c r="C74" s="78">
        <v>777</v>
      </c>
      <c r="D74" s="7"/>
      <c r="E74" s="17"/>
      <c r="F74" s="17"/>
      <c r="G74" s="10"/>
      <c r="H74" s="19"/>
      <c r="I74" s="19"/>
      <c r="J74" s="19"/>
      <c r="K74" s="19"/>
      <c r="L74" s="19"/>
      <c r="M74" s="9">
        <v>17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34" s="1" customFormat="1" ht="15">
      <c r="A75" s="71"/>
      <c r="B75" s="83" t="s">
        <v>6</v>
      </c>
      <c r="C75" s="84">
        <v>0</v>
      </c>
      <c r="D75" s="171"/>
      <c r="E75" s="179"/>
      <c r="F75" s="179"/>
      <c r="G75" s="170"/>
      <c r="H75" s="83" t="s">
        <v>6</v>
      </c>
      <c r="I75" s="85">
        <v>0</v>
      </c>
      <c r="J75" s="170"/>
      <c r="K75" s="83" t="s">
        <v>6</v>
      </c>
      <c r="L75" s="85">
        <v>0</v>
      </c>
      <c r="M75" s="16"/>
      <c r="R75" s="4"/>
      <c r="S75" s="4"/>
      <c r="T75" s="4"/>
      <c r="U75" s="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1" customFormat="1" ht="15">
      <c r="A76" s="31"/>
      <c r="B76" s="15" t="s">
        <v>131</v>
      </c>
      <c r="C76" s="14">
        <f>SUM(C70:C75)</f>
        <v>12051</v>
      </c>
      <c r="D76" s="7"/>
      <c r="E76" s="15" t="s">
        <v>131</v>
      </c>
      <c r="F76" s="14">
        <f>SUM(F70:F75)</f>
        <v>0</v>
      </c>
      <c r="G76" s="10"/>
      <c r="H76" s="15" t="s">
        <v>131</v>
      </c>
      <c r="I76" s="14">
        <f>SUM(I70:I75)</f>
        <v>0</v>
      </c>
      <c r="J76" s="10"/>
      <c r="K76" s="15" t="s">
        <v>131</v>
      </c>
      <c r="L76" s="14">
        <f>SUM(L70:L75)</f>
        <v>2624.6800000000003</v>
      </c>
      <c r="M76" s="16"/>
      <c r="R76" s="4"/>
      <c r="S76" s="4"/>
      <c r="T76" s="4"/>
      <c r="U76" s="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2" ht="15">
      <c r="A77" s="30"/>
      <c r="B77" s="74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70" ht="15">
      <c r="A78" s="30"/>
      <c r="B78" s="11" t="s">
        <v>88</v>
      </c>
      <c r="C78" s="42">
        <v>4924</v>
      </c>
      <c r="D78" s="65"/>
      <c r="E78" s="47"/>
      <c r="F78" s="47"/>
      <c r="G78" s="66"/>
      <c r="H78" s="67"/>
      <c r="I78" s="67"/>
      <c r="J78" s="67"/>
      <c r="K78" s="68"/>
      <c r="L78" s="68"/>
      <c r="M78" s="20">
        <v>18</v>
      </c>
      <c r="N78" s="20"/>
      <c r="O78" s="20"/>
      <c r="P78" s="20"/>
      <c r="Q78" s="20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0"/>
      <c r="B79" s="11" t="s">
        <v>89</v>
      </c>
      <c r="C79" s="42">
        <v>4945</v>
      </c>
      <c r="D79" s="65"/>
      <c r="E79" s="47"/>
      <c r="F79" s="47"/>
      <c r="G79" s="66"/>
      <c r="H79" s="67"/>
      <c r="I79" s="67"/>
      <c r="J79" s="67"/>
      <c r="K79" s="68"/>
      <c r="L79" s="68"/>
      <c r="M79" s="20">
        <v>18</v>
      </c>
      <c r="N79" s="20"/>
      <c r="O79" s="20"/>
      <c r="P79" s="20"/>
      <c r="Q79" s="20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12" ht="14.25">
      <c r="A80" s="71" t="s">
        <v>207</v>
      </c>
      <c r="B80" s="77" t="s">
        <v>51</v>
      </c>
      <c r="C80" s="78">
        <v>3606</v>
      </c>
      <c r="D80" s="65"/>
      <c r="E80" s="47"/>
      <c r="F80" s="47"/>
      <c r="G80" s="66"/>
      <c r="H80" s="77" t="s">
        <v>114</v>
      </c>
      <c r="I80" s="79">
        <v>13</v>
      </c>
      <c r="J80" s="68"/>
      <c r="K80" s="77" t="s">
        <v>114</v>
      </c>
      <c r="L80" s="79">
        <v>164</v>
      </c>
    </row>
    <row r="81" spans="1:17" ht="14.25">
      <c r="A81" s="30" t="s">
        <v>167</v>
      </c>
      <c r="B81" s="11" t="s">
        <v>52</v>
      </c>
      <c r="C81" s="42">
        <v>5218</v>
      </c>
      <c r="D81" s="65"/>
      <c r="E81" s="47"/>
      <c r="F81" s="47"/>
      <c r="G81" s="66"/>
      <c r="H81" s="11" t="s">
        <v>52</v>
      </c>
      <c r="I81" s="42">
        <v>1438</v>
      </c>
      <c r="J81" s="68"/>
      <c r="K81" s="68"/>
      <c r="L81" s="68"/>
      <c r="M81" s="18">
        <v>17</v>
      </c>
      <c r="N81" s="9" t="s">
        <v>197</v>
      </c>
      <c r="O81" s="9"/>
      <c r="P81" s="9"/>
      <c r="Q81" s="9"/>
    </row>
    <row r="82" spans="1:17" ht="14.25">
      <c r="A82" s="30"/>
      <c r="B82" s="77" t="s">
        <v>53</v>
      </c>
      <c r="C82" s="78">
        <v>2187</v>
      </c>
      <c r="D82" s="65"/>
      <c r="E82" s="47"/>
      <c r="F82" s="47"/>
      <c r="G82" s="66"/>
      <c r="H82" s="68"/>
      <c r="I82" s="68"/>
      <c r="J82" s="68"/>
      <c r="K82" s="77" t="s">
        <v>53</v>
      </c>
      <c r="L82" s="79">
        <v>192.23</v>
      </c>
      <c r="N82" s="105" t="s">
        <v>190</v>
      </c>
      <c r="O82" s="105"/>
      <c r="P82" s="9"/>
      <c r="Q82" s="9"/>
    </row>
    <row r="83" spans="1:17" ht="14.25">
      <c r="A83" s="30"/>
      <c r="B83" s="46" t="s">
        <v>47</v>
      </c>
      <c r="C83" s="42">
        <v>5045</v>
      </c>
      <c r="D83" s="65"/>
      <c r="E83" s="47"/>
      <c r="F83" s="47"/>
      <c r="G83" s="66"/>
      <c r="H83" s="68"/>
      <c r="I83" s="68"/>
      <c r="J83" s="68"/>
      <c r="K83" s="46" t="s">
        <v>47</v>
      </c>
      <c r="L83" s="43">
        <v>459.79</v>
      </c>
      <c r="M83" s="18">
        <v>18</v>
      </c>
      <c r="N83" s="9" t="s">
        <v>191</v>
      </c>
      <c r="O83" s="9" t="s">
        <v>192</v>
      </c>
      <c r="P83" s="9" t="s">
        <v>193</v>
      </c>
      <c r="Q83" s="9" t="s">
        <v>194</v>
      </c>
    </row>
    <row r="84" spans="1:17" ht="14.25">
      <c r="A84" s="30"/>
      <c r="B84" s="11" t="s">
        <v>48</v>
      </c>
      <c r="C84" s="42">
        <v>5263</v>
      </c>
      <c r="D84" s="65"/>
      <c r="E84" s="47"/>
      <c r="F84" s="47"/>
      <c r="G84" s="66"/>
      <c r="H84" s="46" t="s">
        <v>48</v>
      </c>
      <c r="I84" s="43">
        <v>568</v>
      </c>
      <c r="J84" s="68"/>
      <c r="K84" s="68" t="s">
        <v>48</v>
      </c>
      <c r="L84" s="68">
        <v>520.22</v>
      </c>
      <c r="N84" s="106">
        <f>SUM(C58+C64+C70+C71+C73+C74+C75+C80+C82+C85)</f>
        <v>53939</v>
      </c>
      <c r="O84" s="106"/>
      <c r="P84" s="106">
        <f>SUM(I60+I75+I80)</f>
        <v>1619</v>
      </c>
      <c r="Q84" s="106">
        <f>SUM(L58+L60+L76+L80+L82+L85)</f>
        <v>8987.8</v>
      </c>
    </row>
    <row r="85" spans="1:17" ht="14.25">
      <c r="A85" s="30"/>
      <c r="B85" s="77" t="s">
        <v>97</v>
      </c>
      <c r="C85" s="78">
        <v>4043</v>
      </c>
      <c r="D85" s="65"/>
      <c r="E85" s="47"/>
      <c r="F85" s="47"/>
      <c r="G85" s="66"/>
      <c r="H85" s="68"/>
      <c r="I85" s="68"/>
      <c r="J85" s="67"/>
      <c r="K85" s="77" t="s">
        <v>97</v>
      </c>
      <c r="L85" s="79">
        <v>762</v>
      </c>
      <c r="N85" s="20" t="s">
        <v>196</v>
      </c>
      <c r="O85" s="20"/>
      <c r="P85" s="20"/>
      <c r="Q85" s="20"/>
    </row>
    <row r="86" spans="1:17" ht="14.25">
      <c r="A86" s="30"/>
      <c r="B86" s="15" t="s">
        <v>131</v>
      </c>
      <c r="C86" s="14">
        <f>SUM(C78:C85)</f>
        <v>35231</v>
      </c>
      <c r="D86" s="7"/>
      <c r="E86" s="15" t="s">
        <v>131</v>
      </c>
      <c r="F86" s="14">
        <f>SUM(F78:F85)</f>
        <v>0</v>
      </c>
      <c r="G86" s="10"/>
      <c r="H86" s="15" t="s">
        <v>131</v>
      </c>
      <c r="I86" s="14">
        <f>SUM(I78:I85)</f>
        <v>2019</v>
      </c>
      <c r="J86" s="10"/>
      <c r="K86" s="15" t="s">
        <v>131</v>
      </c>
      <c r="L86" s="14">
        <f>SUM(L78:L85)</f>
        <v>2098.24</v>
      </c>
      <c r="N86" s="104">
        <f>SUM(C66+C67+C72+C78+C79+C81+C83+C84)</f>
        <v>67596</v>
      </c>
      <c r="O86" s="104">
        <f>SUM(F66)</f>
        <v>16364</v>
      </c>
      <c r="P86" s="104">
        <f>SUM(I66+I67+I81+I84)</f>
        <v>10079</v>
      </c>
      <c r="Q86" s="104">
        <f>SUM(L83+L84)</f>
        <v>980.01</v>
      </c>
    </row>
    <row r="87" spans="1:12" ht="14.25">
      <c r="A87" s="30"/>
      <c r="B87" s="35"/>
      <c r="C87" s="37"/>
      <c r="D87" s="38"/>
      <c r="E87" s="39"/>
      <c r="F87" s="39"/>
      <c r="G87" s="34"/>
      <c r="H87" s="52"/>
      <c r="I87" s="52"/>
      <c r="J87" s="52"/>
      <c r="K87" s="35"/>
      <c r="L87" s="36"/>
    </row>
    <row r="88" spans="1:70" ht="15">
      <c r="A88" s="30"/>
      <c r="B88" s="77" t="s">
        <v>98</v>
      </c>
      <c r="C88" s="78">
        <v>4477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77" t="s">
        <v>150</v>
      </c>
      <c r="C89" s="78">
        <v>1632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77" t="s">
        <v>151</v>
      </c>
      <c r="C90" s="78">
        <v>1279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77" t="s">
        <v>152</v>
      </c>
      <c r="C91" s="78">
        <v>1297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0"/>
      <c r="B92" s="77" t="s">
        <v>153</v>
      </c>
      <c r="C92" s="78">
        <v>1241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77" t="s">
        <v>138</v>
      </c>
      <c r="C93" s="78">
        <v>1372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77" t="s">
        <v>137</v>
      </c>
      <c r="C94" s="78">
        <v>994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71" t="s">
        <v>248</v>
      </c>
      <c r="B95" s="83" t="s">
        <v>134</v>
      </c>
      <c r="C95" s="84">
        <v>0</v>
      </c>
      <c r="D95" s="65"/>
      <c r="E95" s="47"/>
      <c r="F95" s="47"/>
      <c r="G95" s="66"/>
      <c r="H95" s="68"/>
      <c r="I95" s="68"/>
      <c r="J95" s="67"/>
      <c r="K95" s="68"/>
      <c r="L95" s="68"/>
      <c r="M95" s="20">
        <v>21</v>
      </c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 t="s">
        <v>163</v>
      </c>
      <c r="B96" s="77" t="s">
        <v>135</v>
      </c>
      <c r="C96" s="78">
        <v>2340</v>
      </c>
      <c r="D96" s="65"/>
      <c r="E96" s="47"/>
      <c r="F96" s="47"/>
      <c r="G96" s="66"/>
      <c r="H96" s="68"/>
      <c r="I96" s="68"/>
      <c r="J96" s="67"/>
      <c r="K96" s="68"/>
      <c r="L96" s="68"/>
      <c r="M96" s="20">
        <v>22</v>
      </c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77" t="s">
        <v>99</v>
      </c>
      <c r="C97" s="78">
        <v>2054</v>
      </c>
      <c r="D97" s="65"/>
      <c r="E97" s="47"/>
      <c r="F97" s="47"/>
      <c r="G97" s="66"/>
      <c r="H97" s="68"/>
      <c r="I97" s="68"/>
      <c r="J97" s="67"/>
      <c r="K97" s="77" t="s">
        <v>129</v>
      </c>
      <c r="L97" s="79">
        <v>688.12</v>
      </c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77" t="s">
        <v>100</v>
      </c>
      <c r="C98" s="78">
        <v>596</v>
      </c>
      <c r="D98" s="65"/>
      <c r="E98" s="47"/>
      <c r="F98" s="47"/>
      <c r="G98" s="66"/>
      <c r="H98" s="68"/>
      <c r="I98" s="68"/>
      <c r="J98" s="67"/>
      <c r="K98" s="77" t="s">
        <v>100</v>
      </c>
      <c r="L98" s="79">
        <v>272</v>
      </c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30"/>
      <c r="B99" s="46"/>
      <c r="C99" s="42"/>
      <c r="D99" s="65"/>
      <c r="E99" s="47"/>
      <c r="F99" s="47"/>
      <c r="G99" s="66"/>
      <c r="H99" s="68"/>
      <c r="I99" s="68"/>
      <c r="J99" s="67"/>
      <c r="K99" s="46" t="s">
        <v>130</v>
      </c>
      <c r="L99" s="43">
        <v>176.22</v>
      </c>
      <c r="M99" s="20"/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/>
      <c r="B100" s="46"/>
      <c r="C100" s="42"/>
      <c r="D100" s="65"/>
      <c r="E100" s="47"/>
      <c r="F100" s="47"/>
      <c r="G100" s="66"/>
      <c r="H100" s="82" t="s">
        <v>158</v>
      </c>
      <c r="I100" s="82">
        <v>57</v>
      </c>
      <c r="J100" s="67"/>
      <c r="K100" s="46"/>
      <c r="L100" s="43"/>
      <c r="M100" s="20"/>
      <c r="N100" s="20"/>
      <c r="O100" s="20"/>
      <c r="P100" s="20"/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34" s="1" customFormat="1" ht="15">
      <c r="A101" s="31"/>
      <c r="B101" s="15" t="s">
        <v>131</v>
      </c>
      <c r="C101" s="14">
        <f>SUM(C88:C100)</f>
        <v>17282</v>
      </c>
      <c r="D101" s="7"/>
      <c r="E101" s="15" t="s">
        <v>131</v>
      </c>
      <c r="F101" s="14">
        <f>SUM(F88:F100)</f>
        <v>0</v>
      </c>
      <c r="G101" s="10"/>
      <c r="H101" s="15" t="s">
        <v>131</v>
      </c>
      <c r="I101" s="14">
        <f>SUM(I88:I100)</f>
        <v>57</v>
      </c>
      <c r="J101" s="10"/>
      <c r="K101" s="15" t="s">
        <v>131</v>
      </c>
      <c r="L101" s="14">
        <f>SUM(L88:L100)</f>
        <v>1136.34</v>
      </c>
      <c r="M101" s="16"/>
      <c r="N101" s="16"/>
      <c r="O101" s="16"/>
      <c r="P101" s="16"/>
      <c r="Q101" s="16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2" ht="15">
      <c r="A102" s="30"/>
      <c r="B102" s="74"/>
      <c r="C102" s="32"/>
      <c r="D102" s="33"/>
      <c r="E102" s="34"/>
      <c r="F102" s="34"/>
      <c r="G102" s="33"/>
      <c r="H102" s="52"/>
      <c r="I102" s="52"/>
      <c r="J102" s="33"/>
      <c r="K102" s="35"/>
      <c r="L102" s="36"/>
      <c r="M102" s="9"/>
      <c r="N102" s="9"/>
      <c r="O102" s="9"/>
      <c r="P102" s="9"/>
      <c r="Q102" s="9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70" ht="15">
      <c r="A103" s="30"/>
      <c r="B103" s="77" t="s">
        <v>65</v>
      </c>
      <c r="C103" s="78">
        <v>1357</v>
      </c>
      <c r="D103" s="65"/>
      <c r="E103" s="44"/>
      <c r="F103" s="45"/>
      <c r="G103" s="66"/>
      <c r="H103" s="77" t="s">
        <v>65</v>
      </c>
      <c r="I103" s="79">
        <v>34</v>
      </c>
      <c r="J103" s="67"/>
      <c r="K103" s="77" t="s">
        <v>65</v>
      </c>
      <c r="L103" s="82">
        <v>566</v>
      </c>
      <c r="M103" s="9"/>
      <c r="N103" s="9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">
      <c r="A104" s="30"/>
      <c r="B104" s="46" t="s">
        <v>162</v>
      </c>
      <c r="C104" s="42">
        <v>11290</v>
      </c>
      <c r="D104" s="65"/>
      <c r="E104" s="47"/>
      <c r="F104" s="47"/>
      <c r="G104" s="66"/>
      <c r="H104" s="46" t="s">
        <v>66</v>
      </c>
      <c r="I104" s="43">
        <v>745</v>
      </c>
      <c r="J104" s="67"/>
      <c r="K104" s="46" t="s">
        <v>66</v>
      </c>
      <c r="L104" s="67">
        <v>1178.15</v>
      </c>
      <c r="M104" s="9">
        <v>22</v>
      </c>
      <c r="N104" s="9"/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">
      <c r="A105" s="71" t="s">
        <v>208</v>
      </c>
      <c r="B105" s="77" t="s">
        <v>148</v>
      </c>
      <c r="C105" s="78">
        <v>2633</v>
      </c>
      <c r="D105" s="65"/>
      <c r="E105" s="47"/>
      <c r="F105" s="47"/>
      <c r="G105" s="66"/>
      <c r="H105" s="80" t="s">
        <v>148</v>
      </c>
      <c r="I105" s="81">
        <v>617</v>
      </c>
      <c r="J105" s="67"/>
      <c r="K105" s="80" t="s">
        <v>148</v>
      </c>
      <c r="L105" s="82">
        <v>681</v>
      </c>
      <c r="M105" s="9"/>
      <c r="N105" s="9"/>
      <c r="O105" s="9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30" ht="15">
      <c r="A106" s="30" t="s">
        <v>164</v>
      </c>
      <c r="B106" s="46"/>
      <c r="C106" s="42"/>
      <c r="D106" s="65"/>
      <c r="E106" s="47"/>
      <c r="F106" s="47"/>
      <c r="G106" s="66"/>
      <c r="H106" s="67"/>
      <c r="I106" s="67"/>
      <c r="J106" s="67"/>
      <c r="K106" s="46" t="s">
        <v>127</v>
      </c>
      <c r="L106" s="43">
        <v>6097</v>
      </c>
      <c r="M106" s="9"/>
      <c r="N106" s="9"/>
      <c r="O106" s="9"/>
      <c r="P106" s="9"/>
      <c r="Q106" s="9"/>
      <c r="R106" s="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4" s="1" customFormat="1" ht="15">
      <c r="A107" s="31"/>
      <c r="B107" s="15" t="s">
        <v>131</v>
      </c>
      <c r="C107" s="14">
        <f>SUM(C103:C106)</f>
        <v>15280</v>
      </c>
      <c r="D107" s="7"/>
      <c r="E107" s="15" t="s">
        <v>131</v>
      </c>
      <c r="F107" s="14">
        <f>SUM(F103:F106)</f>
        <v>0</v>
      </c>
      <c r="G107" s="10"/>
      <c r="H107" s="15" t="s">
        <v>131</v>
      </c>
      <c r="I107" s="14">
        <f>SUM(I103:I106)</f>
        <v>1396</v>
      </c>
      <c r="J107" s="10"/>
      <c r="K107" s="15" t="s">
        <v>131</v>
      </c>
      <c r="L107" s="14">
        <f>SUM(L103:L106)</f>
        <v>8522.15</v>
      </c>
      <c r="M107" s="16"/>
      <c r="N107" s="16"/>
      <c r="O107" s="16"/>
      <c r="P107" s="16"/>
      <c r="Q107" s="16"/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2" ht="15.75" customHeight="1">
      <c r="A108" s="30"/>
      <c r="B108" s="74"/>
      <c r="C108" s="32"/>
      <c r="D108" s="33"/>
      <c r="E108" s="34"/>
      <c r="F108" s="34"/>
      <c r="G108" s="33"/>
      <c r="H108" s="52"/>
      <c r="I108" s="52"/>
      <c r="J108" s="33"/>
      <c r="K108" s="35"/>
      <c r="L108" s="36"/>
      <c r="M108" s="9"/>
      <c r="N108" s="9"/>
      <c r="O108" s="9"/>
      <c r="P108" s="9"/>
      <c r="Q108" s="9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0"/>
      <c r="B109" s="77" t="s">
        <v>17</v>
      </c>
      <c r="C109" s="78">
        <v>4739</v>
      </c>
      <c r="D109" s="65"/>
      <c r="E109" s="47"/>
      <c r="F109" s="47"/>
      <c r="G109" s="66"/>
      <c r="H109" s="77" t="s">
        <v>17</v>
      </c>
      <c r="I109" s="79">
        <v>12</v>
      </c>
      <c r="J109" s="67"/>
      <c r="K109" s="77" t="s">
        <v>17</v>
      </c>
      <c r="L109" s="79">
        <v>965.3</v>
      </c>
      <c r="M109" s="9"/>
      <c r="N109" s="9"/>
      <c r="O109" s="9"/>
      <c r="P109" s="9"/>
      <c r="Q109" s="9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">
      <c r="A110" s="30"/>
      <c r="B110" s="77" t="s">
        <v>147</v>
      </c>
      <c r="C110" s="78">
        <v>566</v>
      </c>
      <c r="D110" s="65"/>
      <c r="E110" s="47"/>
      <c r="F110" s="47"/>
      <c r="G110" s="66"/>
      <c r="H110" s="46"/>
      <c r="I110" s="43"/>
      <c r="J110" s="67"/>
      <c r="K110" s="46"/>
      <c r="L110" s="43"/>
      <c r="M110" s="9"/>
      <c r="N110" s="9"/>
      <c r="O110" s="9"/>
      <c r="P110" s="9"/>
      <c r="Q110" s="9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12" ht="14.25">
      <c r="A111" s="30"/>
      <c r="B111" s="77" t="s">
        <v>42</v>
      </c>
      <c r="C111" s="78">
        <v>5114</v>
      </c>
      <c r="D111" s="65"/>
      <c r="E111" s="86" t="s">
        <v>42</v>
      </c>
      <c r="F111" s="87">
        <v>2208</v>
      </c>
      <c r="G111" s="66"/>
      <c r="H111" s="77" t="s">
        <v>42</v>
      </c>
      <c r="I111" s="79">
        <v>1095</v>
      </c>
      <c r="J111" s="68"/>
      <c r="K111" s="44"/>
      <c r="L111" s="45"/>
    </row>
    <row r="112" spans="1:32" ht="15">
      <c r="A112" s="71" t="s">
        <v>209</v>
      </c>
      <c r="B112" s="77" t="s">
        <v>18</v>
      </c>
      <c r="C112" s="78">
        <v>19588</v>
      </c>
      <c r="D112" s="65"/>
      <c r="E112" s="77" t="s">
        <v>18</v>
      </c>
      <c r="F112" s="79">
        <v>8548</v>
      </c>
      <c r="G112" s="66"/>
      <c r="H112" s="77" t="s">
        <v>18</v>
      </c>
      <c r="I112" s="79">
        <v>6143</v>
      </c>
      <c r="J112" s="68"/>
      <c r="K112" s="68"/>
      <c r="L112" s="67"/>
      <c r="M112" s="9">
        <v>22</v>
      </c>
      <c r="N112" s="9"/>
      <c r="O112" s="9"/>
      <c r="P112" s="9"/>
      <c r="Q112" s="9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>
      <c r="A113" s="30" t="s">
        <v>165</v>
      </c>
      <c r="B113" s="77" t="s">
        <v>143</v>
      </c>
      <c r="C113" s="78">
        <v>1693</v>
      </c>
      <c r="D113" s="65"/>
      <c r="E113" s="46"/>
      <c r="F113" s="43"/>
      <c r="G113" s="66"/>
      <c r="H113" s="46"/>
      <c r="I113" s="43"/>
      <c r="J113" s="68"/>
      <c r="K113" s="68"/>
      <c r="L113" s="67"/>
      <c r="M113" s="9"/>
      <c r="N113" s="9"/>
      <c r="O113" s="9"/>
      <c r="P113" s="9"/>
      <c r="Q113" s="9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2" ht="14.25">
      <c r="A114" s="30"/>
      <c r="B114" s="77" t="s">
        <v>44</v>
      </c>
      <c r="C114" s="78">
        <v>2184</v>
      </c>
      <c r="D114" s="65"/>
      <c r="E114" s="47"/>
      <c r="F114" s="47"/>
      <c r="G114" s="66"/>
      <c r="H114" s="80" t="s">
        <v>44</v>
      </c>
      <c r="I114" s="82">
        <v>16</v>
      </c>
      <c r="J114" s="68"/>
      <c r="K114" s="82" t="s">
        <v>44</v>
      </c>
      <c r="L114" s="82">
        <v>707</v>
      </c>
    </row>
    <row r="115" spans="1:12" ht="14.25">
      <c r="A115" s="30"/>
      <c r="B115" s="77" t="s">
        <v>57</v>
      </c>
      <c r="C115" s="78">
        <v>2692</v>
      </c>
      <c r="D115" s="65"/>
      <c r="E115" s="47"/>
      <c r="F115" s="47"/>
      <c r="G115" s="66"/>
      <c r="H115" s="77" t="s">
        <v>57</v>
      </c>
      <c r="I115" s="79">
        <v>1</v>
      </c>
      <c r="J115" s="68"/>
      <c r="K115" s="77" t="s">
        <v>57</v>
      </c>
      <c r="L115" s="82">
        <v>461</v>
      </c>
    </row>
    <row r="116" spans="1:12" ht="14.25">
      <c r="A116" s="30"/>
      <c r="B116" s="68"/>
      <c r="C116" s="68"/>
      <c r="D116" s="68"/>
      <c r="E116" s="68"/>
      <c r="F116" s="68"/>
      <c r="G116" s="68"/>
      <c r="H116" s="77" t="s">
        <v>121</v>
      </c>
      <c r="I116" s="79">
        <v>58</v>
      </c>
      <c r="J116" s="68"/>
      <c r="K116" s="68"/>
      <c r="L116" s="68"/>
    </row>
    <row r="117" spans="1:12" ht="14.25">
      <c r="A117" s="30"/>
      <c r="B117" s="68"/>
      <c r="C117" s="68"/>
      <c r="D117" s="68"/>
      <c r="E117" s="68"/>
      <c r="F117" s="68"/>
      <c r="G117" s="68"/>
      <c r="H117" s="46"/>
      <c r="I117" s="43"/>
      <c r="J117" s="68"/>
      <c r="K117" s="82" t="s">
        <v>160</v>
      </c>
      <c r="L117" s="82">
        <v>911.2</v>
      </c>
    </row>
    <row r="118" spans="1:34" s="1" customFormat="1" ht="15">
      <c r="A118" s="31"/>
      <c r="B118" s="15" t="s">
        <v>131</v>
      </c>
      <c r="C118" s="14">
        <f>SUM(C109:C117)</f>
        <v>36576</v>
      </c>
      <c r="D118" s="7"/>
      <c r="E118" s="15" t="s">
        <v>131</v>
      </c>
      <c r="F118" s="14">
        <f>SUM(F109:F117)</f>
        <v>10756</v>
      </c>
      <c r="G118" s="10"/>
      <c r="H118" s="15" t="s">
        <v>131</v>
      </c>
      <c r="I118" s="14">
        <f>SUM(I109:I117)</f>
        <v>7325</v>
      </c>
      <c r="J118" s="10"/>
      <c r="K118" s="15" t="s">
        <v>131</v>
      </c>
      <c r="L118" s="14">
        <f>SUM(L109:L117)</f>
        <v>3044.5</v>
      </c>
      <c r="M118" s="16"/>
      <c r="N118" s="16"/>
      <c r="O118" s="16"/>
      <c r="P118" s="16"/>
      <c r="Q118" s="16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0"/>
      <c r="B119" s="41"/>
      <c r="C119" s="40"/>
      <c r="D119" s="38"/>
      <c r="E119" s="41"/>
      <c r="F119" s="40"/>
      <c r="G119" s="34"/>
      <c r="H119" s="41"/>
      <c r="I119" s="40"/>
      <c r="J119" s="34"/>
      <c r="K119" s="41"/>
      <c r="L119" s="40"/>
      <c r="M119" s="16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12" ht="14.25">
      <c r="A120" s="30"/>
      <c r="B120" s="11" t="s">
        <v>95</v>
      </c>
      <c r="C120" s="42">
        <v>18395</v>
      </c>
      <c r="D120" s="65"/>
      <c r="E120" s="47"/>
      <c r="F120" s="47"/>
      <c r="G120" s="66"/>
      <c r="H120" s="46" t="s">
        <v>117</v>
      </c>
      <c r="I120" s="43">
        <v>4697</v>
      </c>
      <c r="J120" s="67"/>
      <c r="K120" s="46" t="s">
        <v>95</v>
      </c>
      <c r="L120" s="43">
        <v>2560</v>
      </c>
    </row>
    <row r="121" spans="1:34" s="1" customFormat="1" ht="15">
      <c r="A121" s="71" t="s">
        <v>210</v>
      </c>
      <c r="B121" s="11" t="s">
        <v>96</v>
      </c>
      <c r="C121" s="42">
        <v>25626</v>
      </c>
      <c r="D121" s="65"/>
      <c r="E121" s="47"/>
      <c r="F121" s="47"/>
      <c r="G121" s="66"/>
      <c r="H121" s="46" t="s">
        <v>118</v>
      </c>
      <c r="I121" s="43">
        <v>2867</v>
      </c>
      <c r="J121" s="68"/>
      <c r="K121" s="46" t="s">
        <v>96</v>
      </c>
      <c r="L121" s="43">
        <v>486.45</v>
      </c>
      <c r="M121" s="16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1" customFormat="1" ht="15">
      <c r="A122" s="30" t="s">
        <v>166</v>
      </c>
      <c r="B122" s="15" t="s">
        <v>131</v>
      </c>
      <c r="C122" s="14">
        <f>SUM(C120:C121)</f>
        <v>44021</v>
      </c>
      <c r="D122" s="7"/>
      <c r="E122" s="15" t="s">
        <v>131</v>
      </c>
      <c r="F122" s="14">
        <f>SUM(F120:F121)</f>
        <v>0</v>
      </c>
      <c r="G122" s="10"/>
      <c r="H122" s="15" t="s">
        <v>131</v>
      </c>
      <c r="I122" s="14">
        <f>SUM(I120:I121)</f>
        <v>7564</v>
      </c>
      <c r="J122" s="10"/>
      <c r="K122" s="15" t="s">
        <v>131</v>
      </c>
      <c r="L122" s="14">
        <f>SUM(L120:L121)</f>
        <v>3046.45</v>
      </c>
      <c r="M122" s="16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1" customFormat="1" ht="15">
      <c r="A123" s="30"/>
      <c r="B123" s="41"/>
      <c r="C123" s="40"/>
      <c r="D123" s="38"/>
      <c r="E123" s="41"/>
      <c r="F123" s="40"/>
      <c r="G123" s="34"/>
      <c r="H123" s="41"/>
      <c r="I123" s="40"/>
      <c r="J123" s="34"/>
      <c r="K123" s="41"/>
      <c r="L123" s="40"/>
      <c r="M123" s="16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70" ht="15">
      <c r="A124" s="30"/>
      <c r="B124" s="11" t="s">
        <v>104</v>
      </c>
      <c r="C124" s="42">
        <v>2112</v>
      </c>
      <c r="D124" s="65"/>
      <c r="E124" s="47"/>
      <c r="F124" s="47"/>
      <c r="G124" s="66"/>
      <c r="H124" s="67"/>
      <c r="I124" s="67"/>
      <c r="J124" s="67"/>
      <c r="K124" s="46" t="s">
        <v>104</v>
      </c>
      <c r="L124" s="43">
        <v>420.07</v>
      </c>
      <c r="M124" s="20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5">
      <c r="A125" s="30"/>
      <c r="B125" s="11" t="s">
        <v>105</v>
      </c>
      <c r="C125" s="42">
        <v>1226</v>
      </c>
      <c r="D125" s="65"/>
      <c r="E125" s="47"/>
      <c r="F125" s="47"/>
      <c r="G125" s="66"/>
      <c r="H125" s="67"/>
      <c r="I125" s="67"/>
      <c r="J125" s="67"/>
      <c r="K125" s="46" t="s">
        <v>105</v>
      </c>
      <c r="L125" s="43">
        <v>745.86</v>
      </c>
      <c r="M125" s="9"/>
      <c r="N125" s="9"/>
      <c r="O125" s="9"/>
      <c r="P125" s="9"/>
      <c r="Q125" s="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30" ht="15">
      <c r="A126" s="71" t="s">
        <v>211</v>
      </c>
      <c r="B126" s="11" t="s">
        <v>125</v>
      </c>
      <c r="C126" s="42">
        <v>2296</v>
      </c>
      <c r="D126" s="65"/>
      <c r="E126" s="47"/>
      <c r="F126" s="47"/>
      <c r="G126" s="66"/>
      <c r="H126" s="67"/>
      <c r="I126" s="67"/>
      <c r="J126" s="67"/>
      <c r="K126" s="46" t="s">
        <v>125</v>
      </c>
      <c r="L126" s="43">
        <v>653.36</v>
      </c>
      <c r="M126" s="9"/>
      <c r="N126" s="9"/>
      <c r="O126" s="9"/>
      <c r="P126" s="9"/>
      <c r="Q126" s="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30" t="s">
        <v>167</v>
      </c>
      <c r="B127" s="11" t="s">
        <v>103</v>
      </c>
      <c r="C127" s="42">
        <v>2784</v>
      </c>
      <c r="D127" s="65"/>
      <c r="E127" s="47"/>
      <c r="F127" s="47"/>
      <c r="G127" s="66"/>
      <c r="H127" s="67"/>
      <c r="I127" s="67"/>
      <c r="J127" s="67"/>
      <c r="K127" s="68"/>
      <c r="L127" s="68"/>
      <c r="M127" s="9"/>
      <c r="N127" s="9"/>
      <c r="O127" s="9"/>
      <c r="P127" s="9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70" ht="15">
      <c r="A128" s="30"/>
      <c r="B128" s="11" t="s">
        <v>106</v>
      </c>
      <c r="C128" s="42">
        <v>2800</v>
      </c>
      <c r="D128" s="65"/>
      <c r="E128" s="47"/>
      <c r="F128" s="47"/>
      <c r="G128" s="66"/>
      <c r="H128" s="67"/>
      <c r="I128" s="67"/>
      <c r="J128" s="67"/>
      <c r="K128" s="46" t="s">
        <v>106</v>
      </c>
      <c r="L128" s="43">
        <v>813.35</v>
      </c>
      <c r="M128" s="9"/>
      <c r="N128" s="9" t="s">
        <v>198</v>
      </c>
      <c r="O128" s="9"/>
      <c r="P128" s="9"/>
      <c r="Q128" s="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30" ht="15">
      <c r="A129" s="30"/>
      <c r="B129" s="11" t="s">
        <v>107</v>
      </c>
      <c r="C129" s="42">
        <v>1887</v>
      </c>
      <c r="D129" s="65"/>
      <c r="E129" s="47"/>
      <c r="F129" s="47"/>
      <c r="G129" s="66"/>
      <c r="H129" s="46" t="s">
        <v>107</v>
      </c>
      <c r="I129" s="43">
        <v>571</v>
      </c>
      <c r="J129" s="67"/>
      <c r="K129" s="46" t="s">
        <v>107</v>
      </c>
      <c r="L129" s="68">
        <v>954.89</v>
      </c>
      <c r="M129" s="9"/>
      <c r="N129" s="105" t="s">
        <v>190</v>
      </c>
      <c r="O129" s="105"/>
      <c r="P129" s="9"/>
      <c r="Q129" s="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31"/>
      <c r="B130" s="11" t="s">
        <v>108</v>
      </c>
      <c r="C130" s="42">
        <v>3785</v>
      </c>
      <c r="D130" s="65"/>
      <c r="E130" s="47"/>
      <c r="F130" s="47"/>
      <c r="G130" s="66"/>
      <c r="H130" s="68"/>
      <c r="I130" s="68"/>
      <c r="J130" s="67"/>
      <c r="K130" s="46" t="s">
        <v>108</v>
      </c>
      <c r="L130" s="43">
        <v>1087.47</v>
      </c>
      <c r="M130" s="9"/>
      <c r="N130" s="9" t="s">
        <v>191</v>
      </c>
      <c r="O130" s="9" t="s">
        <v>192</v>
      </c>
      <c r="P130" s="9" t="s">
        <v>193</v>
      </c>
      <c r="Q130" s="9" t="s">
        <v>194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70" ht="15">
      <c r="A131" s="30"/>
      <c r="B131" s="15" t="s">
        <v>131</v>
      </c>
      <c r="C131" s="64">
        <f>SUM(C124:C130)</f>
        <v>16890</v>
      </c>
      <c r="D131" s="65"/>
      <c r="E131" s="44" t="s">
        <v>131</v>
      </c>
      <c r="F131" s="64">
        <f>SUM(F124:F130)</f>
        <v>0</v>
      </c>
      <c r="G131" s="66"/>
      <c r="H131" s="44" t="s">
        <v>131</v>
      </c>
      <c r="I131" s="64">
        <f>SUM(I124:I130)</f>
        <v>571</v>
      </c>
      <c r="J131" s="66"/>
      <c r="K131" s="44" t="s">
        <v>131</v>
      </c>
      <c r="L131" s="64">
        <f>SUM(L124:L130)</f>
        <v>4675</v>
      </c>
      <c r="M131" s="20"/>
      <c r="N131" s="106">
        <f>SUM(C101+C103+C105+C118)</f>
        <v>57848</v>
      </c>
      <c r="O131" s="106">
        <f>SUM(F111+F112)</f>
        <v>10756</v>
      </c>
      <c r="P131" s="106">
        <f>SUM(I100+I103+I105+I118)</f>
        <v>8033</v>
      </c>
      <c r="Q131" s="106">
        <f>SUM(L97+L98+L103+L105+L109+L114+L115+L117)</f>
        <v>5251.62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34" s="1" customFormat="1" ht="15">
      <c r="A132" s="30"/>
      <c r="B132" s="35"/>
      <c r="C132" s="37"/>
      <c r="D132" s="38"/>
      <c r="E132" s="39"/>
      <c r="F132" s="39"/>
      <c r="G132" s="34"/>
      <c r="H132" s="52"/>
      <c r="I132" s="52"/>
      <c r="J132" s="54"/>
      <c r="K132" s="35"/>
      <c r="L132" s="36"/>
      <c r="M132" s="16"/>
      <c r="N132" s="20" t="s">
        <v>196</v>
      </c>
      <c r="O132" s="20"/>
      <c r="P132" s="20"/>
      <c r="Q132" s="20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0" ht="15">
      <c r="A133" s="30"/>
      <c r="B133" s="46" t="s">
        <v>101</v>
      </c>
      <c r="C133" s="42">
        <v>31862</v>
      </c>
      <c r="D133" s="65"/>
      <c r="E133" s="47"/>
      <c r="F133" s="47"/>
      <c r="G133" s="66"/>
      <c r="H133" s="46" t="s">
        <v>101</v>
      </c>
      <c r="I133" s="43">
        <v>2066</v>
      </c>
      <c r="J133" s="67"/>
      <c r="K133" s="46" t="s">
        <v>101</v>
      </c>
      <c r="L133" s="43">
        <v>3611.57</v>
      </c>
      <c r="M133" s="9"/>
      <c r="N133" s="104">
        <f>SUM(C104+C120+C121+C131)</f>
        <v>72201</v>
      </c>
      <c r="O133" s="104"/>
      <c r="P133" s="104">
        <f>SUM(I104+I120+I121+I129)</f>
        <v>8880</v>
      </c>
      <c r="Q133" s="104">
        <f>SUM(L99+L104+L106+L120+L121+L131)</f>
        <v>15172.82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70" ht="15">
      <c r="A134" s="30"/>
      <c r="B134" s="46" t="s">
        <v>154</v>
      </c>
      <c r="C134" s="42">
        <v>1700</v>
      </c>
      <c r="D134" s="65"/>
      <c r="E134" s="47"/>
      <c r="F134" s="47"/>
      <c r="G134" s="66"/>
      <c r="H134" s="46"/>
      <c r="I134" s="43"/>
      <c r="J134" s="67"/>
      <c r="K134" s="46"/>
      <c r="L134" s="43"/>
      <c r="M134" s="9"/>
      <c r="N134" s="9"/>
      <c r="O134" s="9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102</v>
      </c>
      <c r="C135" s="42">
        <v>1147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9"/>
      <c r="O135" s="9"/>
      <c r="P135" s="9"/>
      <c r="Q135" s="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5">
      <c r="A136" s="30"/>
      <c r="B136" s="46" t="s">
        <v>91</v>
      </c>
      <c r="C136" s="42">
        <v>7525</v>
      </c>
      <c r="D136" s="65"/>
      <c r="E136" s="47"/>
      <c r="F136" s="47"/>
      <c r="G136" s="66"/>
      <c r="H136" s="68"/>
      <c r="I136" s="68"/>
      <c r="J136" s="67"/>
      <c r="K136" s="46" t="s">
        <v>91</v>
      </c>
      <c r="L136" s="43">
        <v>430</v>
      </c>
      <c r="M136" s="9"/>
      <c r="N136" s="9"/>
      <c r="O136" s="9"/>
      <c r="P136" s="9"/>
      <c r="Q136" s="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5">
      <c r="A137" s="30"/>
      <c r="B137" s="46" t="s">
        <v>155</v>
      </c>
      <c r="C137" s="42">
        <v>649</v>
      </c>
      <c r="D137" s="65"/>
      <c r="E137" s="47"/>
      <c r="F137" s="47"/>
      <c r="G137" s="66"/>
      <c r="H137" s="68"/>
      <c r="I137" s="68"/>
      <c r="J137" s="67"/>
      <c r="K137" s="46"/>
      <c r="L137" s="43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71" t="s">
        <v>249</v>
      </c>
      <c r="B138" s="46" t="s">
        <v>156</v>
      </c>
      <c r="C138" s="42">
        <v>4229</v>
      </c>
      <c r="D138" s="65"/>
      <c r="E138" s="47"/>
      <c r="F138" s="47"/>
      <c r="G138" s="66"/>
      <c r="H138" s="68"/>
      <c r="I138" s="68"/>
      <c r="J138" s="67"/>
      <c r="K138" s="46"/>
      <c r="L138" s="43"/>
      <c r="M138" s="20"/>
      <c r="N138" s="20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0" t="s">
        <v>163</v>
      </c>
      <c r="B139" s="46" t="s">
        <v>90</v>
      </c>
      <c r="C139" s="42">
        <v>3335</v>
      </c>
      <c r="D139" s="65"/>
      <c r="E139" s="47"/>
      <c r="F139" s="47"/>
      <c r="G139" s="66"/>
      <c r="H139" s="46" t="s">
        <v>90</v>
      </c>
      <c r="I139" s="43">
        <v>157</v>
      </c>
      <c r="J139" s="67"/>
      <c r="K139" s="67"/>
      <c r="L139" s="67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12" ht="14.25">
      <c r="A140" s="30"/>
      <c r="B140" s="15" t="s">
        <v>131</v>
      </c>
      <c r="C140" s="14">
        <f>SUM(C133:C139)</f>
        <v>50447</v>
      </c>
      <c r="D140" s="7"/>
      <c r="E140" s="15" t="s">
        <v>131</v>
      </c>
      <c r="F140" s="14">
        <f>SUM(F133:F139)</f>
        <v>0</v>
      </c>
      <c r="G140" s="10"/>
      <c r="H140" s="15" t="s">
        <v>131</v>
      </c>
      <c r="I140" s="14">
        <f>SUM(I133:I139)</f>
        <v>2223</v>
      </c>
      <c r="J140" s="10"/>
      <c r="K140" s="15" t="s">
        <v>131</v>
      </c>
      <c r="L140" s="14">
        <f>SUM(L133:L139)</f>
        <v>4041.57</v>
      </c>
    </row>
    <row r="141" spans="1:70" ht="15">
      <c r="A141" s="30"/>
      <c r="B141" s="35"/>
      <c r="C141" s="37"/>
      <c r="D141" s="38"/>
      <c r="E141" s="39"/>
      <c r="F141" s="39"/>
      <c r="G141" s="34"/>
      <c r="H141" s="35"/>
      <c r="I141" s="36"/>
      <c r="J141" s="54"/>
      <c r="K141" s="54"/>
      <c r="L141" s="54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/>
      <c r="B142" s="11" t="s">
        <v>92</v>
      </c>
      <c r="C142" s="13">
        <v>14664</v>
      </c>
      <c r="D142" s="7"/>
      <c r="E142" s="17"/>
      <c r="F142" s="17"/>
      <c r="G142" s="10"/>
      <c r="H142" s="11" t="s">
        <v>92</v>
      </c>
      <c r="I142" s="111">
        <v>1307</v>
      </c>
      <c r="J142" s="19"/>
      <c r="K142" s="19"/>
      <c r="L142" s="19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212</v>
      </c>
      <c r="B143" s="46" t="s">
        <v>93</v>
      </c>
      <c r="C143" s="42">
        <v>10264</v>
      </c>
      <c r="D143" s="65"/>
      <c r="E143" s="47"/>
      <c r="F143" s="47"/>
      <c r="G143" s="66"/>
      <c r="H143" s="68"/>
      <c r="I143" s="68"/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164</v>
      </c>
      <c r="B144" s="46" t="s">
        <v>157</v>
      </c>
      <c r="C144" s="42">
        <v>16881</v>
      </c>
      <c r="D144" s="65"/>
      <c r="E144" s="47"/>
      <c r="F144" s="47"/>
      <c r="G144" s="66"/>
      <c r="H144" s="68"/>
      <c r="I144" s="68"/>
      <c r="J144" s="67"/>
      <c r="K144" s="67"/>
      <c r="L144" s="67"/>
      <c r="M144" s="20"/>
      <c r="N144" s="20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 t="s">
        <v>94</v>
      </c>
      <c r="C145" s="42">
        <v>4973</v>
      </c>
      <c r="D145" s="65"/>
      <c r="E145" s="47"/>
      <c r="F145" s="47"/>
      <c r="G145" s="66"/>
      <c r="H145" s="46" t="s">
        <v>94</v>
      </c>
      <c r="I145" s="43">
        <v>1415</v>
      </c>
      <c r="J145" s="67"/>
      <c r="K145" s="67"/>
      <c r="L145" s="67"/>
      <c r="M145" s="20"/>
      <c r="N145" s="20"/>
      <c r="O145" s="20"/>
      <c r="P145" s="20"/>
      <c r="Q145" s="20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46"/>
      <c r="C146" s="42"/>
      <c r="D146" s="65"/>
      <c r="E146" s="47"/>
      <c r="F146" s="47"/>
      <c r="G146" s="66"/>
      <c r="H146" s="46" t="s">
        <v>119</v>
      </c>
      <c r="I146" s="43">
        <v>19</v>
      </c>
      <c r="J146" s="68"/>
      <c r="K146" s="46" t="s">
        <v>119</v>
      </c>
      <c r="L146" s="43">
        <v>1407.84</v>
      </c>
      <c r="M146" s="20"/>
      <c r="N146" s="20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6"/>
      <c r="C147" s="42"/>
      <c r="D147" s="65"/>
      <c r="E147" s="47"/>
      <c r="F147" s="47"/>
      <c r="G147" s="66"/>
      <c r="H147" s="46"/>
      <c r="I147" s="43"/>
      <c r="J147" s="68"/>
      <c r="K147" s="46" t="s">
        <v>159</v>
      </c>
      <c r="L147" s="43">
        <v>1164.3</v>
      </c>
      <c r="M147" s="20"/>
      <c r="N147" s="20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30"/>
      <c r="B148" s="44" t="s">
        <v>131</v>
      </c>
      <c r="C148" s="64">
        <f>SUM(C142:C147)</f>
        <v>46782</v>
      </c>
      <c r="D148" s="65"/>
      <c r="E148" s="44" t="s">
        <v>131</v>
      </c>
      <c r="F148" s="64">
        <f>SUM(F142:F147)</f>
        <v>0</v>
      </c>
      <c r="G148" s="66"/>
      <c r="H148" s="44" t="s">
        <v>131</v>
      </c>
      <c r="I148" s="64">
        <f>SUM(I142:I147)</f>
        <v>2741</v>
      </c>
      <c r="J148" s="66"/>
      <c r="K148" s="44" t="s">
        <v>131</v>
      </c>
      <c r="L148" s="64">
        <f>SUM(L142:L147)</f>
        <v>2572.14</v>
      </c>
      <c r="M148" s="20"/>
      <c r="N148" s="20"/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/>
      <c r="B149" s="41"/>
      <c r="C149" s="40"/>
      <c r="D149" s="38"/>
      <c r="E149" s="41"/>
      <c r="F149" s="40"/>
      <c r="G149" s="34"/>
      <c r="H149" s="41"/>
      <c r="I149" s="40"/>
      <c r="J149" s="34"/>
      <c r="K149" s="41"/>
      <c r="L149" s="40"/>
      <c r="M149" s="20"/>
      <c r="N149" s="20"/>
      <c r="O149" s="20"/>
      <c r="P149" s="20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22.5">
      <c r="A150" s="30"/>
      <c r="B150" s="77" t="s">
        <v>77</v>
      </c>
      <c r="C150" s="78">
        <v>6257</v>
      </c>
      <c r="D150" s="65"/>
      <c r="E150" s="44"/>
      <c r="F150" s="45"/>
      <c r="G150" s="66"/>
      <c r="H150" s="68"/>
      <c r="I150" s="68"/>
      <c r="J150" s="67"/>
      <c r="K150" s="80" t="s">
        <v>77</v>
      </c>
      <c r="L150" s="81">
        <v>4366.21</v>
      </c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2" ht="15">
      <c r="A151" s="71" t="s">
        <v>213</v>
      </c>
      <c r="B151" s="46" t="s">
        <v>23</v>
      </c>
      <c r="C151" s="42">
        <v>3338</v>
      </c>
      <c r="D151" s="65"/>
      <c r="E151" s="47"/>
      <c r="F151" s="47"/>
      <c r="G151" s="66"/>
      <c r="H151" s="67"/>
      <c r="I151" s="67"/>
      <c r="J151" s="67"/>
      <c r="K151" s="67"/>
      <c r="L151" s="67"/>
      <c r="M151" s="20">
        <v>29</v>
      </c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30" ht="15">
      <c r="A152" s="30" t="s">
        <v>165</v>
      </c>
      <c r="B152" s="46" t="s">
        <v>142</v>
      </c>
      <c r="C152" s="42">
        <v>2475</v>
      </c>
      <c r="D152" s="65"/>
      <c r="E152" s="53"/>
      <c r="F152" s="53"/>
      <c r="G152" s="66"/>
      <c r="H152" s="68"/>
      <c r="I152" s="68"/>
      <c r="J152" s="66"/>
      <c r="K152" s="66"/>
      <c r="L152" s="67"/>
      <c r="M152" s="9"/>
      <c r="N152" s="9"/>
      <c r="O152" s="9"/>
      <c r="P152" s="9"/>
      <c r="Q152" s="9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4" ht="15">
      <c r="A153" s="30"/>
      <c r="B153" s="46" t="s">
        <v>9</v>
      </c>
      <c r="C153" s="42">
        <v>954</v>
      </c>
      <c r="D153" s="65"/>
      <c r="E153" s="47"/>
      <c r="F153" s="47"/>
      <c r="G153" s="66"/>
      <c r="H153" s="46" t="s">
        <v>9</v>
      </c>
      <c r="I153" s="43">
        <v>206</v>
      </c>
      <c r="J153" s="68"/>
      <c r="K153" s="68"/>
      <c r="L153" s="67"/>
      <c r="M153" s="9"/>
      <c r="N153" s="9"/>
      <c r="O153" s="9"/>
      <c r="P153" s="9"/>
      <c r="Q153" s="9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2" ht="22.5">
      <c r="A154" s="30"/>
      <c r="B154" s="46" t="s">
        <v>186</v>
      </c>
      <c r="C154" s="42">
        <v>13983</v>
      </c>
      <c r="D154" s="65"/>
      <c r="E154" s="44"/>
      <c r="F154" s="45"/>
      <c r="G154" s="66"/>
      <c r="H154" s="46" t="s">
        <v>120</v>
      </c>
      <c r="I154" s="43">
        <v>2117</v>
      </c>
      <c r="J154" s="66"/>
      <c r="K154" s="46" t="s">
        <v>120</v>
      </c>
      <c r="L154" s="67">
        <v>4185.75</v>
      </c>
      <c r="M154" s="9">
        <v>29</v>
      </c>
      <c r="N154" s="9"/>
      <c r="O154" s="9"/>
      <c r="P154" s="9"/>
      <c r="Q154" s="9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4" ht="15">
      <c r="A155" s="30"/>
      <c r="B155" s="46" t="s">
        <v>5</v>
      </c>
      <c r="C155" s="42">
        <v>529</v>
      </c>
      <c r="D155" s="65"/>
      <c r="E155" s="53"/>
      <c r="F155" s="53"/>
      <c r="G155" s="66"/>
      <c r="H155" s="46" t="s">
        <v>116</v>
      </c>
      <c r="I155" s="43">
        <v>276</v>
      </c>
      <c r="J155" s="66"/>
      <c r="K155" s="66"/>
      <c r="L155" s="67"/>
      <c r="M155" s="9">
        <v>29</v>
      </c>
      <c r="N155" s="9"/>
      <c r="O155" s="9"/>
      <c r="P155" s="9"/>
      <c r="Q155" s="9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">
      <c r="A156" s="30"/>
      <c r="B156" s="46" t="s">
        <v>78</v>
      </c>
      <c r="C156" s="42">
        <v>1335</v>
      </c>
      <c r="D156" s="65"/>
      <c r="E156" s="47"/>
      <c r="F156" s="47"/>
      <c r="G156" s="66"/>
      <c r="H156" s="67"/>
      <c r="I156" s="67"/>
      <c r="J156" s="67"/>
      <c r="K156" s="46" t="s">
        <v>78</v>
      </c>
      <c r="L156" s="43">
        <v>380.33</v>
      </c>
      <c r="M156" s="9">
        <v>29</v>
      </c>
      <c r="N156" s="9"/>
      <c r="O156" s="9"/>
      <c r="P156" s="9"/>
      <c r="Q156" s="9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70" ht="15">
      <c r="A157" s="30"/>
      <c r="B157" s="77" t="s">
        <v>79</v>
      </c>
      <c r="C157" s="78">
        <v>3101</v>
      </c>
      <c r="D157" s="65"/>
      <c r="E157" s="47"/>
      <c r="F157" s="47"/>
      <c r="G157" s="66"/>
      <c r="H157" s="77" t="s">
        <v>79</v>
      </c>
      <c r="I157" s="79">
        <v>47</v>
      </c>
      <c r="J157" s="67"/>
      <c r="K157" s="77" t="s">
        <v>79</v>
      </c>
      <c r="L157" s="79">
        <v>706</v>
      </c>
      <c r="M157" s="20">
        <v>29</v>
      </c>
      <c r="N157" s="20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0"/>
      <c r="B158" s="46" t="s">
        <v>80</v>
      </c>
      <c r="C158" s="42">
        <v>864</v>
      </c>
      <c r="D158" s="65"/>
      <c r="E158" s="47"/>
      <c r="F158" s="47"/>
      <c r="G158" s="66"/>
      <c r="H158" s="67"/>
      <c r="I158" s="67"/>
      <c r="J158" s="67"/>
      <c r="K158" s="46" t="s">
        <v>80</v>
      </c>
      <c r="L158" s="43">
        <v>395</v>
      </c>
      <c r="M158" s="20">
        <v>29</v>
      </c>
      <c r="N158" s="20"/>
      <c r="O158" s="20"/>
      <c r="P158" s="20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0"/>
      <c r="B159" s="46" t="s">
        <v>81</v>
      </c>
      <c r="C159" s="42">
        <v>810</v>
      </c>
      <c r="D159" s="65"/>
      <c r="E159" s="47"/>
      <c r="F159" s="47"/>
      <c r="G159" s="66"/>
      <c r="H159" s="67"/>
      <c r="I159" s="67"/>
      <c r="J159" s="67"/>
      <c r="K159" s="67"/>
      <c r="L159" s="67"/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1"/>
      <c r="B160" s="46" t="s">
        <v>82</v>
      </c>
      <c r="C160" s="42">
        <v>902</v>
      </c>
      <c r="D160" s="65"/>
      <c r="E160" s="47"/>
      <c r="F160" s="47"/>
      <c r="G160" s="66"/>
      <c r="H160" s="67"/>
      <c r="I160" s="67"/>
      <c r="J160" s="67"/>
      <c r="K160" s="67"/>
      <c r="L160" s="67"/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5">
      <c r="A161" s="30"/>
      <c r="B161" s="77" t="s">
        <v>76</v>
      </c>
      <c r="C161" s="78">
        <v>796</v>
      </c>
      <c r="D161" s="7"/>
      <c r="E161" s="17"/>
      <c r="F161" s="17"/>
      <c r="G161" s="10"/>
      <c r="H161" s="19"/>
      <c r="I161" s="19"/>
      <c r="J161" s="19"/>
      <c r="K161" s="77" t="s">
        <v>76</v>
      </c>
      <c r="L161" s="79">
        <v>80</v>
      </c>
      <c r="M161" s="20">
        <v>29</v>
      </c>
      <c r="N161" s="20"/>
      <c r="O161" s="20"/>
      <c r="P161" s="20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5">
      <c r="A162" s="30"/>
      <c r="B162" s="15" t="s">
        <v>131</v>
      </c>
      <c r="C162" s="14">
        <f>SUM(C150:C161)</f>
        <v>35344</v>
      </c>
      <c r="D162" s="7"/>
      <c r="E162" s="15" t="s">
        <v>131</v>
      </c>
      <c r="F162" s="14">
        <f>SUM(F150:F161)</f>
        <v>0</v>
      </c>
      <c r="G162" s="10"/>
      <c r="H162" s="15" t="s">
        <v>131</v>
      </c>
      <c r="I162" s="14">
        <f>SUM(I150:I161)</f>
        <v>2646</v>
      </c>
      <c r="J162" s="10"/>
      <c r="K162" s="15" t="s">
        <v>131</v>
      </c>
      <c r="L162" s="14">
        <f>SUM(L150:L161)</f>
        <v>10113.289999999999</v>
      </c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34" s="1" customFormat="1" ht="15">
      <c r="A163" s="30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16"/>
      <c r="N163" s="16"/>
      <c r="O163" s="16"/>
      <c r="P163" s="16"/>
      <c r="Q163" s="16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12" ht="22.5">
      <c r="A164" s="30"/>
      <c r="B164" s="77" t="s">
        <v>144</v>
      </c>
      <c r="C164" s="78">
        <v>3276</v>
      </c>
      <c r="D164" s="7"/>
      <c r="E164" s="17"/>
      <c r="F164" s="17"/>
      <c r="G164" s="10"/>
      <c r="H164" s="77" t="s">
        <v>46</v>
      </c>
      <c r="I164" s="79">
        <v>10</v>
      </c>
      <c r="J164" s="68"/>
      <c r="K164" s="77" t="s">
        <v>46</v>
      </c>
      <c r="L164" s="79">
        <v>626.46</v>
      </c>
    </row>
    <row r="165" spans="1:13" ht="14.25">
      <c r="A165" s="30"/>
      <c r="B165" s="77" t="s">
        <v>50</v>
      </c>
      <c r="C165" s="78">
        <v>3968</v>
      </c>
      <c r="D165" s="7"/>
      <c r="E165" s="17"/>
      <c r="F165" s="17"/>
      <c r="G165" s="10"/>
      <c r="H165" s="68"/>
      <c r="I165" s="68"/>
      <c r="J165" s="68"/>
      <c r="K165" s="77" t="s">
        <v>50</v>
      </c>
      <c r="L165" s="79">
        <v>1708.2</v>
      </c>
      <c r="M165" s="18">
        <v>29</v>
      </c>
    </row>
    <row r="166" spans="1:12" ht="26.25" customHeight="1">
      <c r="A166" s="71" t="s">
        <v>214</v>
      </c>
      <c r="B166" s="83" t="s">
        <v>61</v>
      </c>
      <c r="C166" s="84">
        <v>0</v>
      </c>
      <c r="D166" s="171"/>
      <c r="E166" s="173"/>
      <c r="F166" s="173"/>
      <c r="G166" s="170"/>
      <c r="H166" s="76"/>
      <c r="I166" s="76"/>
      <c r="J166" s="76"/>
      <c r="K166" s="83" t="s">
        <v>61</v>
      </c>
      <c r="L166" s="85">
        <v>0</v>
      </c>
    </row>
    <row r="167" spans="1:70" ht="17.25" customHeight="1">
      <c r="A167" s="30" t="s">
        <v>166</v>
      </c>
      <c r="B167" s="77" t="s">
        <v>63</v>
      </c>
      <c r="C167" s="78">
        <v>1853</v>
      </c>
      <c r="D167" s="7"/>
      <c r="E167" s="17"/>
      <c r="F167" s="17"/>
      <c r="G167" s="10"/>
      <c r="H167" s="67"/>
      <c r="I167" s="67"/>
      <c r="J167" s="67"/>
      <c r="K167" s="77" t="s">
        <v>123</v>
      </c>
      <c r="L167" s="79">
        <v>535.82</v>
      </c>
      <c r="M167" s="9"/>
      <c r="N167" s="9"/>
      <c r="O167" s="9"/>
      <c r="P167" s="9"/>
      <c r="Q167" s="9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5">
      <c r="A168" s="30"/>
      <c r="B168" s="174" t="s">
        <v>145</v>
      </c>
      <c r="C168" s="175">
        <v>4895.65</v>
      </c>
      <c r="D168" s="90"/>
      <c r="E168" s="91"/>
      <c r="F168" s="91"/>
      <c r="G168" s="92"/>
      <c r="H168" s="174" t="s">
        <v>12</v>
      </c>
      <c r="I168" s="176">
        <v>72</v>
      </c>
      <c r="J168" s="177"/>
      <c r="K168" s="174" t="s">
        <v>12</v>
      </c>
      <c r="L168" s="176">
        <v>1215.42</v>
      </c>
      <c r="M168" s="9"/>
      <c r="N168" s="9"/>
      <c r="O168" s="9"/>
      <c r="P168" s="9"/>
      <c r="Q168" s="9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32" ht="15">
      <c r="A169" s="30"/>
      <c r="B169" s="77" t="s">
        <v>54</v>
      </c>
      <c r="C169" s="78">
        <v>6964</v>
      </c>
      <c r="D169" s="7"/>
      <c r="E169" s="17"/>
      <c r="F169" s="17"/>
      <c r="G169" s="10"/>
      <c r="H169" s="77" t="s">
        <v>54</v>
      </c>
      <c r="I169" s="79">
        <v>673</v>
      </c>
      <c r="J169" s="68"/>
      <c r="K169" s="82" t="s">
        <v>54</v>
      </c>
      <c r="L169" s="82">
        <v>5094.84</v>
      </c>
      <c r="M169" s="9">
        <v>29</v>
      </c>
      <c r="N169" s="9"/>
      <c r="O169" s="9"/>
      <c r="P169" s="9"/>
      <c r="Q169" s="9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12" ht="14.25">
      <c r="A170" s="30"/>
      <c r="B170" s="77" t="s">
        <v>25</v>
      </c>
      <c r="C170" s="78">
        <v>5111</v>
      </c>
      <c r="D170" s="7"/>
      <c r="E170" s="17"/>
      <c r="F170" s="17"/>
      <c r="G170" s="10"/>
      <c r="H170" s="77" t="s">
        <v>25</v>
      </c>
      <c r="I170" s="79">
        <v>22</v>
      </c>
      <c r="J170" s="67"/>
      <c r="K170" s="67"/>
      <c r="L170" s="67"/>
    </row>
    <row r="171" spans="1:30" ht="15">
      <c r="A171" s="30"/>
      <c r="B171" s="77" t="s">
        <v>45</v>
      </c>
      <c r="C171" s="78">
        <v>1376</v>
      </c>
      <c r="D171" s="7"/>
      <c r="E171" s="17"/>
      <c r="F171" s="17"/>
      <c r="G171" s="10"/>
      <c r="H171" s="68"/>
      <c r="I171" s="68"/>
      <c r="J171" s="68"/>
      <c r="K171" s="68"/>
      <c r="L171" s="68"/>
      <c r="M171" s="9"/>
      <c r="N171" s="9"/>
      <c r="O171" s="9"/>
      <c r="P171" s="9"/>
      <c r="Q171" s="9"/>
      <c r="R171" s="2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13" ht="17.25" customHeight="1">
      <c r="A172" s="30"/>
      <c r="B172" s="77" t="s">
        <v>67</v>
      </c>
      <c r="C172" s="78">
        <v>1446</v>
      </c>
      <c r="D172" s="7"/>
      <c r="E172" s="17"/>
      <c r="F172" s="17"/>
      <c r="G172" s="10"/>
      <c r="H172" s="67"/>
      <c r="I172" s="67"/>
      <c r="J172" s="67"/>
      <c r="K172" s="68"/>
      <c r="L172" s="68"/>
      <c r="M172" s="18">
        <v>29</v>
      </c>
    </row>
    <row r="173" spans="1:70" ht="15">
      <c r="A173" s="31"/>
      <c r="B173" s="77" t="s">
        <v>49</v>
      </c>
      <c r="C173" s="78">
        <v>1022</v>
      </c>
      <c r="D173" s="7"/>
      <c r="E173" s="17"/>
      <c r="F173" s="17"/>
      <c r="G173" s="10"/>
      <c r="H173" s="68"/>
      <c r="I173" s="68"/>
      <c r="J173" s="68"/>
      <c r="K173" s="68"/>
      <c r="L173" s="68"/>
      <c r="M173" s="9">
        <v>29</v>
      </c>
      <c r="N173" s="9"/>
      <c r="O173" s="9"/>
      <c r="P173" s="9"/>
      <c r="Q173" s="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12" ht="14.25">
      <c r="A174" s="31"/>
      <c r="B174" s="11"/>
      <c r="C174" s="13"/>
      <c r="D174" s="7"/>
      <c r="E174" s="17"/>
      <c r="F174" s="17"/>
      <c r="G174" s="10"/>
      <c r="H174" s="68"/>
      <c r="I174" s="68"/>
      <c r="J174" s="68"/>
      <c r="K174" s="77" t="s">
        <v>126</v>
      </c>
      <c r="L174" s="79">
        <v>493.45</v>
      </c>
    </row>
    <row r="175" spans="1:12" ht="14.25">
      <c r="A175" s="30"/>
      <c r="B175" s="15" t="s">
        <v>131</v>
      </c>
      <c r="C175" s="14">
        <f>SUM(C164:C174)</f>
        <v>29911.65</v>
      </c>
      <c r="D175" s="7"/>
      <c r="E175" s="15" t="s">
        <v>131</v>
      </c>
      <c r="F175" s="14">
        <f>SUM(F164:F174)</f>
        <v>0</v>
      </c>
      <c r="G175" s="10"/>
      <c r="H175" s="44" t="s">
        <v>131</v>
      </c>
      <c r="I175" s="64">
        <f>SUM(I164:I174)</f>
        <v>777</v>
      </c>
      <c r="J175" s="66"/>
      <c r="K175" s="44" t="s">
        <v>131</v>
      </c>
      <c r="L175" s="64">
        <f>SUM(L164:L174)</f>
        <v>9674.19</v>
      </c>
    </row>
    <row r="176" spans="1:34" s="1" customFormat="1" ht="15">
      <c r="A176" s="30"/>
      <c r="B176" s="41"/>
      <c r="C176" s="40"/>
      <c r="D176" s="38"/>
      <c r="E176" s="41"/>
      <c r="F176" s="40"/>
      <c r="G176" s="34"/>
      <c r="H176" s="41"/>
      <c r="I176" s="40"/>
      <c r="J176" s="34"/>
      <c r="K176" s="41"/>
      <c r="L176" s="40"/>
      <c r="M176" s="16"/>
      <c r="N176" s="9" t="s">
        <v>199</v>
      </c>
      <c r="O176" s="9"/>
      <c r="P176" s="9"/>
      <c r="Q176" s="9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1" customFormat="1" ht="22.5">
      <c r="A177" s="71" t="s">
        <v>250</v>
      </c>
      <c r="B177" s="11" t="s">
        <v>140</v>
      </c>
      <c r="C177" s="42">
        <v>55825</v>
      </c>
      <c r="D177" s="7"/>
      <c r="E177" s="17"/>
      <c r="F177" s="17"/>
      <c r="G177" s="10"/>
      <c r="H177" s="12" t="s">
        <v>140</v>
      </c>
      <c r="I177" s="43">
        <v>11886</v>
      </c>
      <c r="J177" s="19"/>
      <c r="K177" s="67" t="s">
        <v>62</v>
      </c>
      <c r="L177" s="67">
        <v>2241.11</v>
      </c>
      <c r="M177" s="16"/>
      <c r="N177" s="105" t="s">
        <v>190</v>
      </c>
      <c r="O177" s="105"/>
      <c r="P177" s="9"/>
      <c r="Q177" s="9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2" ht="15">
      <c r="A178" s="31" t="s">
        <v>167</v>
      </c>
      <c r="B178" s="46" t="s">
        <v>64</v>
      </c>
      <c r="C178" s="42">
        <v>6328</v>
      </c>
      <c r="D178" s="7"/>
      <c r="E178" s="17"/>
      <c r="F178" s="17"/>
      <c r="G178" s="10"/>
      <c r="H178" s="19"/>
      <c r="I178" s="19"/>
      <c r="J178" s="19"/>
      <c r="K178" s="46" t="s">
        <v>64</v>
      </c>
      <c r="L178" s="43">
        <v>983.8</v>
      </c>
      <c r="M178" s="9"/>
      <c r="N178" s="9" t="s">
        <v>191</v>
      </c>
      <c r="O178" s="9" t="s">
        <v>192</v>
      </c>
      <c r="P178" s="9" t="s">
        <v>193</v>
      </c>
      <c r="Q178" s="9" t="s">
        <v>194</v>
      </c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70" ht="15">
      <c r="A179" s="31"/>
      <c r="B179" s="68" t="s">
        <v>146</v>
      </c>
      <c r="C179" s="68">
        <v>1608</v>
      </c>
      <c r="D179" s="51"/>
      <c r="E179" s="51"/>
      <c r="F179" s="51"/>
      <c r="G179" s="51"/>
      <c r="H179" s="51"/>
      <c r="I179" s="51"/>
      <c r="J179" s="51"/>
      <c r="K179" s="46" t="s">
        <v>124</v>
      </c>
      <c r="L179" s="43">
        <v>288.74</v>
      </c>
      <c r="M179" s="9"/>
      <c r="N179" s="106">
        <f>SUM(C150+C157+C161+C175)</f>
        <v>40065.65</v>
      </c>
      <c r="O179" s="106"/>
      <c r="P179" s="106">
        <f>SUM(I157+I164+I168+I169+I170)</f>
        <v>824</v>
      </c>
      <c r="Q179" s="106">
        <f>SUM(L150+L157+L161+L175)</f>
        <v>14826.400000000001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17" ht="14.25">
      <c r="A180" s="63"/>
      <c r="B180" s="15" t="s">
        <v>131</v>
      </c>
      <c r="C180" s="14">
        <f>SUM(C177:C179)</f>
        <v>63761</v>
      </c>
      <c r="D180" s="7"/>
      <c r="E180" s="15" t="s">
        <v>131</v>
      </c>
      <c r="F180" s="14">
        <f>SUM(F177:F179)</f>
        <v>0</v>
      </c>
      <c r="G180" s="10"/>
      <c r="H180" s="15" t="s">
        <v>131</v>
      </c>
      <c r="I180" s="14">
        <f>SUM(I177:I179)</f>
        <v>11886</v>
      </c>
      <c r="J180" s="10"/>
      <c r="K180" s="15" t="s">
        <v>131</v>
      </c>
      <c r="L180" s="14">
        <f>SUM(L177:L179)</f>
        <v>3513.6499999999996</v>
      </c>
      <c r="N180" s="20" t="s">
        <v>196</v>
      </c>
      <c r="O180" s="20"/>
      <c r="P180" s="20"/>
      <c r="Q180" s="20"/>
    </row>
    <row r="181" spans="1:34" s="1" customFormat="1" ht="15">
      <c r="A181" s="31"/>
      <c r="B181" s="41"/>
      <c r="C181" s="40"/>
      <c r="D181" s="38"/>
      <c r="E181" s="41"/>
      <c r="F181" s="40"/>
      <c r="G181" s="34"/>
      <c r="H181" s="41"/>
      <c r="I181" s="40"/>
      <c r="J181" s="34"/>
      <c r="K181" s="41"/>
      <c r="L181" s="40"/>
      <c r="M181" s="16"/>
      <c r="N181" s="104">
        <f>SUM(C140+C148+C151+C152+C153+C154+C155+C156+C158+C159+C160+C180)</f>
        <v>186180</v>
      </c>
      <c r="O181" s="104"/>
      <c r="P181" s="104">
        <f>SUM(+I140+I142+I145+I146+I153+I154+I155+I177)</f>
        <v>19449</v>
      </c>
      <c r="Q181" s="104">
        <f>SUM(L140+L148+L154+L156+L158+L180)</f>
        <v>15088.439999999999</v>
      </c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2:70" ht="15">
      <c r="B182" s="55"/>
      <c r="C182" s="21"/>
      <c r="D182" s="22"/>
      <c r="E182" s="23"/>
      <c r="F182" s="23"/>
      <c r="G182" s="24"/>
      <c r="J182" s="56"/>
      <c r="M182" s="20"/>
      <c r="N182" s="20"/>
      <c r="O182" s="20"/>
      <c r="P182" s="20"/>
      <c r="Q182" s="20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2:17" ht="14.25">
      <c r="B183" s="26" t="s">
        <v>132</v>
      </c>
      <c r="C183" s="27">
        <f>SUM(C14+C21+C34+C44+C58+C64+C68+C7+C76+C86+C101+C107+C118+C122+C131+C140+C148+C162+C175+C180)</f>
        <v>563687.65</v>
      </c>
      <c r="D183" s="21"/>
      <c r="E183" s="26" t="s">
        <v>132</v>
      </c>
      <c r="F183" s="27">
        <f>SUM(F14+F21+F34+F44+F58+F64+F68+F7+F76+F86+F101+F107+F118+F122+F131+F140+F148+F162+F175+F180)</f>
        <v>30724.26</v>
      </c>
      <c r="G183" s="28"/>
      <c r="H183" s="26" t="s">
        <v>132</v>
      </c>
      <c r="I183" s="27">
        <f>SUM(I14+I21+I34+I44+I58+I64+I68+I7+I76+I86+I101+I107+I118+I122+I131+I140+I148+I162+I175+I180)</f>
        <v>53829</v>
      </c>
      <c r="J183" s="56"/>
      <c r="K183" s="26" t="s">
        <v>132</v>
      </c>
      <c r="L183" s="27">
        <f>SUM(L14+L21+L34+L44+L58+L64+L68+L7+L76+L86+L101+L107+L118+L122+L131+L140+L148+L162+L175+L180)</f>
        <v>87717.87999999999</v>
      </c>
      <c r="N183" s="110">
        <f>SUM(N43+N45+N84+N86+N131+N133+N179+N181)</f>
        <v>563687.65</v>
      </c>
      <c r="O183" s="110">
        <f>SUM(O43+O45+O86+O131)</f>
        <v>30724.26</v>
      </c>
      <c r="P183" s="110">
        <f>SUM(P43+P84+P86+P131+P133+P179+P181)</f>
        <v>53829</v>
      </c>
      <c r="Q183" s="110">
        <f>SUM(Q43+Q45+Q84+Q86+Q131+Q133+Q179+Q181)</f>
        <v>87717.88</v>
      </c>
    </row>
    <row r="184" spans="2:12" ht="14.25">
      <c r="B184" s="26"/>
      <c r="C184" s="27"/>
      <c r="D184" s="21"/>
      <c r="E184" s="29"/>
      <c r="F184" s="29"/>
      <c r="G184" s="28"/>
      <c r="J184" s="56"/>
      <c r="K184" s="56"/>
      <c r="L184" s="56"/>
    </row>
    <row r="185" spans="2:12" ht="14.25">
      <c r="B185" s="48">
        <v>586493.65</v>
      </c>
      <c r="F185" s="48">
        <v>30724.26</v>
      </c>
      <c r="I185" s="48">
        <v>59086</v>
      </c>
      <c r="L185" s="48">
        <v>93524.51</v>
      </c>
    </row>
    <row r="189" spans="1:12" ht="14.25">
      <c r="A189" s="100" t="s">
        <v>182</v>
      </c>
      <c r="B189" s="101"/>
      <c r="C189" s="89">
        <f>SUM(C6+C9+C10+C11+C12+C13+C16+C17+C18+C19+C20+C23+C24+C25+C26+C27+C28+C29+C30+C31+C32+C36+C37+C38+C39+C40+C41+C42+C43+C46+C47+C48+C49+C50+C51+C52+C53+C54+C55+C56+C57+C60+C61+C62+C63+C70+C71+C73+C74+C75+C80+C82+C85+C88+C89+C90+C91+C92+C93+C94+C95+C96+C97+C98+C103+C105+C109+C110+C111+C112+C113+C114+C115+C150+C157+C161+C164+C165+C166+C167+C168+C169+C170+C171+C172+C173)</f>
        <v>231531.65</v>
      </c>
      <c r="D189" s="101"/>
      <c r="E189" s="101"/>
      <c r="F189" s="89">
        <f>SUM(F23+F111+F112)</f>
        <v>11958.619999999999</v>
      </c>
      <c r="G189" s="101"/>
      <c r="H189" s="101"/>
      <c r="I189" s="89">
        <f>SUM(I6+I23+I32+I60+I75+I80+I100+I103+I105+I109+I111+I112+I114+I115+I116+I157+I164+I168+I169+I170)</f>
        <v>15421</v>
      </c>
      <c r="J189" s="101"/>
      <c r="K189" s="101"/>
      <c r="L189" s="89">
        <f>SUM(L6+L9+L10+L11+L12+L13+L16+L17+L18+L19+L20+L24+L25+L32+L33+L39+L40+L43+L46+L47+L49+L52+L53+L54+L55+L60+L70+L71+L75+L80+L82+L85+L97+L98+L103+L105+L109+L114+L115+L117+L150+L157+L161+L164+L165+L166+L167+L168+L169+L174)</f>
        <v>56075.009999999995</v>
      </c>
    </row>
    <row r="190" spans="1:19" ht="14.25">
      <c r="A190" s="25" t="s">
        <v>183</v>
      </c>
      <c r="C190" s="102">
        <f>SUM(C3+C4+C5+C66+C67+C72+C78+C79+C81+C83+C84+C104+C120+C121+C124+C125+C126+C127+C128+C129+C130+C133+C134+C135+C136+C137+C138+C139+C142+C143+C144+C145+C151+C152+C153+C154+C155+C156+C158+C159+C160+C177+C178+C179)</f>
        <v>332156</v>
      </c>
      <c r="D190" s="103"/>
      <c r="E190" s="103"/>
      <c r="F190" s="102">
        <f>SUM(F3+F4+F5+F66)</f>
        <v>18765.64</v>
      </c>
      <c r="G190" s="103"/>
      <c r="H190" s="103"/>
      <c r="I190" s="102">
        <f>SUM(I66+I67+I81+I84+I104+I120+I121+I129+I133+I139+I142+I145+I146+I153+I154+I155+I177)</f>
        <v>38408</v>
      </c>
      <c r="J190" s="103"/>
      <c r="K190" s="103"/>
      <c r="L190" s="102">
        <f>SUM(L3+L83+L84+L99+L104+L106+L120+L121+L124+L125+L126+L128+L129+L130+L133+L136+L146+L147+L154+L156+L158+L177+L178+L179)</f>
        <v>31642.870000000003</v>
      </c>
      <c r="S190" s="107"/>
    </row>
    <row r="191" spans="1:12" ht="14.25">
      <c r="A191" s="25" t="s">
        <v>189</v>
      </c>
      <c r="C191" s="49">
        <f>SUM(C189:C190)</f>
        <v>563687.65</v>
      </c>
      <c r="F191" s="49">
        <f>SUM(F189:F190)</f>
        <v>30724.26</v>
      </c>
      <c r="I191" s="112">
        <f>SUM(I189:I190)</f>
        <v>53829</v>
      </c>
      <c r="L191" s="49">
        <f>SUM(L189:L190)</f>
        <v>87717.88</v>
      </c>
    </row>
    <row r="192" spans="1:12" ht="14.25">
      <c r="A192" s="182" t="s">
        <v>244</v>
      </c>
      <c r="B192" s="183"/>
      <c r="C192" s="181">
        <f>SUM(C191/100*6)</f>
        <v>33821.259000000005</v>
      </c>
      <c r="D192" s="183"/>
      <c r="E192" s="183"/>
      <c r="F192" s="181">
        <f>SUM(F191/100*13)</f>
        <v>3994.1537999999996</v>
      </c>
      <c r="G192" s="183"/>
      <c r="H192" s="183"/>
      <c r="I192" s="181">
        <f>SUM(I191/100*13)</f>
        <v>6997.7699999999995</v>
      </c>
      <c r="J192" s="183"/>
      <c r="K192" s="183"/>
      <c r="L192" s="181">
        <f>SUM(L191/100*26)</f>
        <v>22806.6488</v>
      </c>
    </row>
    <row r="194" spans="2:17" ht="14.25">
      <c r="B194" s="49" t="s">
        <v>184</v>
      </c>
      <c r="N194" s="108"/>
      <c r="O194" s="108"/>
      <c r="P194" s="108"/>
      <c r="Q194" s="108"/>
    </row>
    <row r="195" spans="1:70" ht="34.5" customHeight="1">
      <c r="A195" s="113"/>
      <c r="B195" s="83" t="s">
        <v>251</v>
      </c>
      <c r="C195" s="84">
        <v>2192</v>
      </c>
      <c r="D195" s="65"/>
      <c r="E195" s="47"/>
      <c r="F195" s="47"/>
      <c r="G195" s="66"/>
      <c r="H195" s="68"/>
      <c r="I195" s="68"/>
      <c r="J195" s="67"/>
      <c r="K195" s="68"/>
      <c r="L195" s="68"/>
      <c r="M195" s="20">
        <v>21</v>
      </c>
      <c r="N195" s="20"/>
      <c r="O195" s="20"/>
      <c r="P195" s="20"/>
      <c r="Q195" s="20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1:70" ht="34.5" customHeight="1">
      <c r="A196" s="113"/>
      <c r="B196" s="83" t="s">
        <v>61</v>
      </c>
      <c r="C196" s="84">
        <v>1247</v>
      </c>
      <c r="D196" s="171"/>
      <c r="E196" s="173"/>
      <c r="F196" s="173"/>
      <c r="G196" s="170"/>
      <c r="H196" s="76"/>
      <c r="I196" s="76"/>
      <c r="J196" s="76"/>
      <c r="K196" s="83" t="s">
        <v>61</v>
      </c>
      <c r="L196" s="85">
        <v>391.7</v>
      </c>
      <c r="M196" s="20"/>
      <c r="N196" s="20"/>
      <c r="O196" s="20"/>
      <c r="P196" s="20"/>
      <c r="Q196" s="20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1:70" ht="34.5" customHeight="1" thickBot="1">
      <c r="A197" s="113"/>
      <c r="B197" s="83" t="s">
        <v>6</v>
      </c>
      <c r="C197" s="84">
        <v>19367</v>
      </c>
      <c r="D197" s="171"/>
      <c r="E197" s="179"/>
      <c r="F197" s="179"/>
      <c r="G197" s="170"/>
      <c r="H197" s="83" t="s">
        <v>6</v>
      </c>
      <c r="I197" s="85">
        <v>5257</v>
      </c>
      <c r="J197" s="170"/>
      <c r="K197" s="83" t="s">
        <v>6</v>
      </c>
      <c r="L197" s="85">
        <v>5414.93</v>
      </c>
      <c r="M197" s="20"/>
      <c r="N197" s="20"/>
      <c r="O197" s="20"/>
      <c r="P197" s="20"/>
      <c r="Q197" s="20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2:17" ht="15" thickBot="1">
      <c r="B198" s="93" t="s">
        <v>187</v>
      </c>
      <c r="C198" s="94">
        <f>SUM(C195:C197)</f>
        <v>22806</v>
      </c>
      <c r="D198" s="95"/>
      <c r="E198" s="96"/>
      <c r="F198" s="94">
        <f>SUM(F195:F197)</f>
        <v>0</v>
      </c>
      <c r="G198" s="97"/>
      <c r="H198" s="98"/>
      <c r="I198" s="94">
        <f>SUM(I195:I197)</f>
        <v>5257</v>
      </c>
      <c r="J198" s="99"/>
      <c r="K198" s="98"/>
      <c r="L198" s="94">
        <f>SUM(L195:L197)</f>
        <v>5806.63</v>
      </c>
      <c r="N198" s="108"/>
      <c r="O198" s="108"/>
      <c r="P198" s="108"/>
      <c r="Q198" s="108"/>
    </row>
    <row r="199" spans="14:17" ht="14.25">
      <c r="N199" s="108"/>
      <c r="O199" s="108"/>
      <c r="P199" s="108"/>
      <c r="Q199" s="108"/>
    </row>
    <row r="200" spans="2:17" ht="14.25">
      <c r="B200" s="48" t="s">
        <v>188</v>
      </c>
      <c r="C200" s="88">
        <v>586493.65</v>
      </c>
      <c r="F200" s="48">
        <v>30724.26</v>
      </c>
      <c r="I200" s="48">
        <v>59086</v>
      </c>
      <c r="L200" s="48">
        <v>93524.51</v>
      </c>
      <c r="N200" s="108"/>
      <c r="O200" s="108"/>
      <c r="P200" s="108"/>
      <c r="Q200" s="108"/>
    </row>
    <row r="201" spans="2:17" ht="14.25">
      <c r="B201" s="49" t="s">
        <v>215</v>
      </c>
      <c r="C201" s="112">
        <f>-SUM(C198)</f>
        <v>-22806</v>
      </c>
      <c r="F201" s="112">
        <f>-SUM(F198)</f>
        <v>0</v>
      </c>
      <c r="I201" s="112">
        <f>-SUM(I198)</f>
        <v>-5257</v>
      </c>
      <c r="L201" s="112">
        <f>-SUM(L198)</f>
        <v>-5806.63</v>
      </c>
      <c r="N201" s="108"/>
      <c r="O201" s="108"/>
      <c r="P201" s="108"/>
      <c r="Q201" s="108"/>
    </row>
    <row r="202" spans="2:17" ht="14.25">
      <c r="B202" s="49" t="s">
        <v>189</v>
      </c>
      <c r="C202" s="49">
        <f>SUM(C200:C201)</f>
        <v>563687.65</v>
      </c>
      <c r="F202" s="49">
        <f>SUM(F200:F201)</f>
        <v>30724.26</v>
      </c>
      <c r="I202" s="49">
        <f>SUM(I200:I201)</f>
        <v>53829</v>
      </c>
      <c r="L202" s="49">
        <f>SUM(L200:L201)</f>
        <v>87717.87999999999</v>
      </c>
      <c r="N202" s="108"/>
      <c r="O202" s="108"/>
      <c r="P202" s="108"/>
      <c r="Q202" s="108"/>
    </row>
    <row r="203" spans="14:17" ht="14.25">
      <c r="N203" s="108"/>
      <c r="O203" s="108"/>
      <c r="P203" s="108"/>
      <c r="Q203" s="108"/>
    </row>
    <row r="204" spans="14:17" ht="14.25">
      <c r="N204" s="108"/>
      <c r="O204" s="108"/>
      <c r="P204" s="108"/>
      <c r="Q204" s="108"/>
    </row>
    <row r="205" spans="2:17" ht="18.75">
      <c r="B205" s="180" t="s">
        <v>252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N205" s="108"/>
      <c r="O205" s="108"/>
      <c r="P205" s="108"/>
      <c r="Q205" s="108"/>
    </row>
    <row r="206" spans="2:17" ht="18.75">
      <c r="B206" s="180" t="s">
        <v>253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N206" s="108"/>
      <c r="O206" s="108"/>
      <c r="P206" s="108"/>
      <c r="Q206" s="108"/>
    </row>
    <row r="208" ht="14.25">
      <c r="B208" s="49" t="s">
        <v>242</v>
      </c>
    </row>
    <row r="233" spans="14:15" ht="14.25">
      <c r="N233" s="178"/>
      <c r="O233" s="178"/>
    </row>
    <row r="236" ht="14.25">
      <c r="N236" s="17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2"/>
  <sheetViews>
    <sheetView zoomScalePageLayoutView="0" workbookViewId="0" topLeftCell="A1">
      <selection activeCell="L12" sqref="L12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.09765625" style="49" bestFit="1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</cols>
  <sheetData>
    <row r="1" ht="14.25">
      <c r="B1" s="57" t="s">
        <v>254</v>
      </c>
    </row>
    <row r="2" spans="1:29" s="1" customFormat="1" ht="22.5">
      <c r="A2" s="71" t="s">
        <v>200</v>
      </c>
      <c r="B2" s="11"/>
      <c r="C2" s="42"/>
      <c r="D2" s="7"/>
      <c r="E2" s="17"/>
      <c r="F2" s="17"/>
      <c r="G2" s="10"/>
      <c r="H2" s="12" t="s">
        <v>140</v>
      </c>
      <c r="I2" s="43">
        <v>11886</v>
      </c>
      <c r="J2" s="19"/>
      <c r="K2" s="67"/>
      <c r="L2" s="67"/>
      <c r="M2" s="16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" customFormat="1" ht="15">
      <c r="A3" s="31"/>
      <c r="B3" s="132"/>
      <c r="C3" s="130"/>
      <c r="D3" s="131"/>
      <c r="E3" s="132"/>
      <c r="F3" s="130"/>
      <c r="G3" s="133"/>
      <c r="H3" s="132"/>
      <c r="I3" s="130"/>
      <c r="J3" s="133"/>
      <c r="K3" s="132"/>
      <c r="L3" s="130"/>
      <c r="M3" s="109"/>
      <c r="N3" s="5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1" customFormat="1" ht="15">
      <c r="A4" s="31" t="s">
        <v>203</v>
      </c>
      <c r="B4" s="44"/>
      <c r="C4" s="64"/>
      <c r="D4" s="65"/>
      <c r="E4" s="44"/>
      <c r="F4" s="64"/>
      <c r="G4" s="66"/>
      <c r="H4" s="44"/>
      <c r="I4" s="64"/>
      <c r="J4" s="66"/>
      <c r="K4" s="67" t="s">
        <v>139</v>
      </c>
      <c r="L4" s="67">
        <v>6212.4</v>
      </c>
      <c r="M4" s="109"/>
      <c r="N4" s="5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s="1" customFormat="1" ht="15">
      <c r="A5" s="31"/>
      <c r="B5" s="132"/>
      <c r="C5" s="130"/>
      <c r="D5" s="131"/>
      <c r="E5" s="132"/>
      <c r="F5" s="130"/>
      <c r="G5" s="133"/>
      <c r="H5" s="132"/>
      <c r="I5" s="130"/>
      <c r="J5" s="133"/>
      <c r="K5" s="132"/>
      <c r="L5" s="130"/>
      <c r="M5" s="109"/>
      <c r="N5" s="5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65" ht="15">
      <c r="A6" s="71"/>
      <c r="B6" s="11" t="s">
        <v>255</v>
      </c>
      <c r="C6" s="42">
        <v>1992</v>
      </c>
      <c r="D6" s="7"/>
      <c r="E6" s="17"/>
      <c r="F6" s="17"/>
      <c r="G6" s="10"/>
      <c r="H6" s="11"/>
      <c r="I6" s="43"/>
      <c r="J6" s="19"/>
      <c r="K6" s="67"/>
      <c r="L6" s="67"/>
      <c r="M6" s="2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5">
      <c r="A7" s="71" t="s">
        <v>205</v>
      </c>
      <c r="B7" s="11" t="s">
        <v>256</v>
      </c>
      <c r="C7" s="42">
        <v>6456</v>
      </c>
      <c r="D7" s="7"/>
      <c r="E7" s="17"/>
      <c r="F7" s="17"/>
      <c r="G7" s="10"/>
      <c r="H7" s="11"/>
      <c r="I7" s="43"/>
      <c r="J7" s="19"/>
      <c r="K7" s="67"/>
      <c r="L7" s="67"/>
      <c r="M7" s="2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5">
      <c r="A8" s="71"/>
      <c r="B8" s="184"/>
      <c r="C8" s="185"/>
      <c r="D8" s="131"/>
      <c r="E8" s="186"/>
      <c r="F8" s="186"/>
      <c r="G8" s="133"/>
      <c r="H8" s="184"/>
      <c r="I8" s="187"/>
      <c r="J8" s="188"/>
      <c r="K8" s="188"/>
      <c r="L8" s="188"/>
      <c r="M8" s="2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30" ht="15">
      <c r="A9" s="30" t="s">
        <v>248</v>
      </c>
      <c r="B9" s="46"/>
      <c r="C9" s="42"/>
      <c r="D9" s="65"/>
      <c r="E9" s="47"/>
      <c r="F9" s="47"/>
      <c r="G9" s="66"/>
      <c r="H9" s="67"/>
      <c r="I9" s="67"/>
      <c r="J9" s="67"/>
      <c r="K9" s="46" t="s">
        <v>38</v>
      </c>
      <c r="L9" s="43">
        <v>338.3</v>
      </c>
      <c r="M9" s="20">
        <v>11</v>
      </c>
      <c r="N9" s="20"/>
      <c r="O9" s="9"/>
      <c r="P9" s="9"/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29" s="1" customFormat="1" ht="15">
      <c r="A10" s="31"/>
      <c r="B10" s="132"/>
      <c r="C10" s="130"/>
      <c r="D10" s="131"/>
      <c r="E10" s="132"/>
      <c r="F10" s="130"/>
      <c r="G10" s="133"/>
      <c r="H10" s="132"/>
      <c r="I10" s="130"/>
      <c r="J10" s="133"/>
      <c r="K10" s="132"/>
      <c r="L10" s="130"/>
      <c r="M10" s="16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65" ht="15">
      <c r="A11" s="71" t="s">
        <v>263</v>
      </c>
      <c r="B11" s="11" t="s">
        <v>264</v>
      </c>
      <c r="C11" s="42">
        <v>77790</v>
      </c>
      <c r="D11" s="7"/>
      <c r="E11" s="17"/>
      <c r="F11" s="17"/>
      <c r="G11" s="10"/>
      <c r="H11" s="11"/>
      <c r="I11" s="43"/>
      <c r="J11" s="19"/>
      <c r="K11" s="67"/>
      <c r="L11" s="67"/>
      <c r="M11" s="2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2:12" ht="14.25">
      <c r="B12" s="26" t="s">
        <v>132</v>
      </c>
      <c r="C12" s="27">
        <f>SUM(C2:C11)</f>
        <v>86238</v>
      </c>
      <c r="D12" s="21"/>
      <c r="E12" s="26" t="s">
        <v>132</v>
      </c>
      <c r="F12" s="27">
        <f>SUM(F2:F11)</f>
        <v>0</v>
      </c>
      <c r="G12" s="28"/>
      <c r="H12" s="26" t="s">
        <v>132</v>
      </c>
      <c r="I12" s="27">
        <f>SUM(I2:I11)</f>
        <v>11886</v>
      </c>
      <c r="J12" s="56"/>
      <c r="K12" s="26" t="s">
        <v>132</v>
      </c>
      <c r="L12" s="27">
        <f>SUM(L2:L11)</f>
        <v>6550.7</v>
      </c>
    </row>
  </sheetData>
  <sheetProtection/>
  <printOptions/>
  <pageMargins left="0.3" right="0.17" top="0.17" bottom="0.1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234"/>
  <sheetViews>
    <sheetView zoomScalePageLayoutView="0" workbookViewId="0" topLeftCell="A100">
      <selection activeCell="H107" sqref="H107:I114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.09765625" style="49" bestFit="1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8" customWidth="1"/>
  </cols>
  <sheetData>
    <row r="1" ht="14.25">
      <c r="B1" s="57" t="s">
        <v>262</v>
      </c>
    </row>
    <row r="2" spans="1:32" ht="30" customHeight="1">
      <c r="A2" s="30"/>
      <c r="B2" s="223" t="s">
        <v>0</v>
      </c>
      <c r="C2" s="224"/>
      <c r="D2" s="7"/>
      <c r="E2" s="218" t="s">
        <v>109</v>
      </c>
      <c r="F2" s="225"/>
      <c r="G2" s="8"/>
      <c r="H2" s="218" t="s">
        <v>113</v>
      </c>
      <c r="I2" s="225"/>
      <c r="J2" s="19"/>
      <c r="K2" s="218" t="s">
        <v>122</v>
      </c>
      <c r="L2" s="21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 ht="15">
      <c r="A3" s="30"/>
      <c r="B3" s="77" t="s">
        <v>2</v>
      </c>
      <c r="C3" s="78">
        <v>6913</v>
      </c>
      <c r="D3" s="7"/>
      <c r="E3" s="50"/>
      <c r="F3" s="50"/>
      <c r="G3" s="7"/>
      <c r="H3" s="51"/>
      <c r="I3" s="51"/>
      <c r="J3" s="7"/>
      <c r="K3" s="77" t="s">
        <v>2</v>
      </c>
      <c r="L3" s="79">
        <v>3602.59</v>
      </c>
      <c r="M3" s="9">
        <v>15</v>
      </c>
      <c r="N3" s="9"/>
      <c r="O3" s="9"/>
      <c r="P3" s="9"/>
      <c r="Q3" s="9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2" ht="18.75" customHeight="1">
      <c r="A4" s="71" t="s">
        <v>257</v>
      </c>
      <c r="B4" s="77" t="s">
        <v>14</v>
      </c>
      <c r="C4" s="78">
        <v>2631</v>
      </c>
      <c r="D4" s="7"/>
      <c r="E4" s="17"/>
      <c r="F4" s="17"/>
      <c r="G4" s="10"/>
      <c r="H4" s="51"/>
      <c r="I4" s="51"/>
      <c r="J4" s="19"/>
      <c r="K4" s="77" t="s">
        <v>14</v>
      </c>
      <c r="L4" s="79">
        <v>173.41</v>
      </c>
      <c r="M4" s="9">
        <v>14</v>
      </c>
      <c r="N4" s="9"/>
      <c r="O4" s="9"/>
      <c r="P4" s="9"/>
      <c r="Q4" s="9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0" ht="15">
      <c r="A5" s="30" t="s">
        <v>163</v>
      </c>
      <c r="B5" s="77" t="s">
        <v>26</v>
      </c>
      <c r="C5" s="78">
        <v>1444</v>
      </c>
      <c r="D5" s="7"/>
      <c r="E5" s="17"/>
      <c r="F5" s="17"/>
      <c r="G5" s="10"/>
      <c r="H5" s="19"/>
      <c r="I5" s="19"/>
      <c r="J5" s="19"/>
      <c r="K5" s="77" t="s">
        <v>26</v>
      </c>
      <c r="L5" s="79">
        <v>363.77</v>
      </c>
      <c r="M5" s="9">
        <v>15</v>
      </c>
      <c r="N5" s="9"/>
      <c r="O5" s="9"/>
      <c r="P5" s="9"/>
      <c r="Q5" s="9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30"/>
      <c r="B6" s="77" t="s">
        <v>27</v>
      </c>
      <c r="C6" s="78">
        <v>1322</v>
      </c>
      <c r="D6" s="7"/>
      <c r="E6" s="17"/>
      <c r="F6" s="17"/>
      <c r="G6" s="10"/>
      <c r="H6" s="19"/>
      <c r="I6" s="19"/>
      <c r="J6" s="19"/>
      <c r="K6" s="77" t="s">
        <v>27</v>
      </c>
      <c r="L6" s="79">
        <v>178.28</v>
      </c>
      <c r="M6" s="9">
        <v>14</v>
      </c>
      <c r="N6" s="9"/>
      <c r="O6" s="9"/>
      <c r="P6" s="9"/>
      <c r="Q6" s="9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30"/>
      <c r="B7" s="77" t="s">
        <v>13</v>
      </c>
      <c r="C7" s="78">
        <v>3333</v>
      </c>
      <c r="D7" s="7"/>
      <c r="E7" s="17"/>
      <c r="F7" s="17"/>
      <c r="G7" s="10"/>
      <c r="H7" s="51"/>
      <c r="I7" s="51"/>
      <c r="J7" s="19"/>
      <c r="K7" s="80" t="s">
        <v>13</v>
      </c>
      <c r="L7" s="81">
        <v>1915.65</v>
      </c>
      <c r="M7" s="9"/>
      <c r="N7" s="9"/>
      <c r="O7" s="9"/>
      <c r="P7" s="9"/>
      <c r="Q7" s="9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30"/>
      <c r="B8" s="15" t="s">
        <v>131</v>
      </c>
      <c r="C8" s="14">
        <f>SUM(C3:C7)</f>
        <v>15643</v>
      </c>
      <c r="D8" s="7"/>
      <c r="E8" s="15" t="s">
        <v>131</v>
      </c>
      <c r="F8" s="14">
        <f>SUM(F3:F7)</f>
        <v>0</v>
      </c>
      <c r="G8" s="10"/>
      <c r="H8" s="15" t="s">
        <v>131</v>
      </c>
      <c r="I8" s="14">
        <f>SUM(I3:I7)</f>
        <v>0</v>
      </c>
      <c r="J8" s="10"/>
      <c r="K8" s="15" t="s">
        <v>131</v>
      </c>
      <c r="L8" s="14">
        <f>SUM(L3:L7)</f>
        <v>6233.700000000001</v>
      </c>
      <c r="M8" s="9"/>
      <c r="N8" s="9"/>
      <c r="O8" s="9"/>
      <c r="P8" s="9"/>
      <c r="Q8" s="9"/>
      <c r="R8" s="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2" ht="15">
      <c r="A9" s="30"/>
      <c r="B9" s="74"/>
      <c r="C9" s="32"/>
      <c r="D9" s="33"/>
      <c r="E9" s="34"/>
      <c r="F9" s="34"/>
      <c r="G9" s="33"/>
      <c r="H9" s="52"/>
      <c r="I9" s="52"/>
      <c r="J9" s="33"/>
      <c r="K9" s="35"/>
      <c r="L9" s="36"/>
      <c r="M9" s="9"/>
      <c r="N9" s="9"/>
      <c r="O9" s="9"/>
      <c r="P9" s="9"/>
      <c r="Q9" s="9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0" ht="15">
      <c r="A10" s="30"/>
      <c r="B10" s="189" t="s">
        <v>28</v>
      </c>
      <c r="C10" s="190">
        <v>2187</v>
      </c>
      <c r="D10" s="191"/>
      <c r="E10" s="192"/>
      <c r="F10" s="192"/>
      <c r="G10" s="193"/>
      <c r="H10" s="146"/>
      <c r="I10" s="146"/>
      <c r="J10" s="146"/>
      <c r="K10" s="189" t="s">
        <v>28</v>
      </c>
      <c r="L10" s="194">
        <v>759</v>
      </c>
      <c r="M10" s="9">
        <v>15</v>
      </c>
      <c r="N10" s="9"/>
      <c r="O10" s="9"/>
      <c r="P10" s="9"/>
      <c r="Q10" s="9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30"/>
      <c r="B11" s="189" t="s">
        <v>31</v>
      </c>
      <c r="C11" s="190">
        <v>2085</v>
      </c>
      <c r="D11" s="191"/>
      <c r="E11" s="192"/>
      <c r="F11" s="192"/>
      <c r="G11" s="193"/>
      <c r="H11" s="146"/>
      <c r="I11" s="146"/>
      <c r="J11" s="146"/>
      <c r="K11" s="189" t="s">
        <v>31</v>
      </c>
      <c r="L11" s="194">
        <v>1472.47</v>
      </c>
      <c r="M11" s="9">
        <v>14</v>
      </c>
      <c r="N11" s="9"/>
      <c r="O11" s="9"/>
      <c r="P11" s="9"/>
      <c r="Q11" s="9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71" t="s">
        <v>217</v>
      </c>
      <c r="B12" s="189" t="s">
        <v>32</v>
      </c>
      <c r="C12" s="190">
        <v>594</v>
      </c>
      <c r="D12" s="191"/>
      <c r="E12" s="192"/>
      <c r="F12" s="192"/>
      <c r="G12" s="193"/>
      <c r="H12" s="146"/>
      <c r="I12" s="146"/>
      <c r="J12" s="146"/>
      <c r="K12" s="189" t="s">
        <v>32</v>
      </c>
      <c r="L12" s="194">
        <v>171</v>
      </c>
      <c r="M12" s="9">
        <v>14</v>
      </c>
      <c r="N12" s="9"/>
      <c r="O12" s="9"/>
      <c r="P12" s="9"/>
      <c r="Q12" s="9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 t="s">
        <v>164</v>
      </c>
      <c r="B13" s="189" t="s">
        <v>34</v>
      </c>
      <c r="C13" s="190">
        <v>1414</v>
      </c>
      <c r="D13" s="191"/>
      <c r="E13" s="192"/>
      <c r="F13" s="192"/>
      <c r="G13" s="193"/>
      <c r="H13" s="146"/>
      <c r="I13" s="146"/>
      <c r="J13" s="146"/>
      <c r="K13" s="189" t="s">
        <v>34</v>
      </c>
      <c r="L13" s="194">
        <v>447.51</v>
      </c>
      <c r="M13" s="9">
        <v>14</v>
      </c>
      <c r="N13" s="9"/>
      <c r="O13" s="9"/>
      <c r="P13" s="9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89" t="s">
        <v>35</v>
      </c>
      <c r="C14" s="190">
        <v>3958</v>
      </c>
      <c r="D14" s="191"/>
      <c r="E14" s="138"/>
      <c r="F14" s="139"/>
      <c r="G14" s="193"/>
      <c r="H14" s="146"/>
      <c r="I14" s="146"/>
      <c r="J14" s="146"/>
      <c r="K14" s="195" t="s">
        <v>35</v>
      </c>
      <c r="L14" s="195">
        <v>2339.75</v>
      </c>
      <c r="M14" s="9">
        <v>15</v>
      </c>
      <c r="N14" s="9"/>
      <c r="O14" s="9"/>
      <c r="P14" s="9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2" ht="15">
      <c r="A15" s="30"/>
      <c r="B15" s="196" t="s">
        <v>141</v>
      </c>
      <c r="C15" s="197">
        <v>3004</v>
      </c>
      <c r="D15" s="198"/>
      <c r="E15" s="199" t="s">
        <v>112</v>
      </c>
      <c r="F15" s="200">
        <v>231</v>
      </c>
      <c r="G15" s="198"/>
      <c r="H15" s="201"/>
      <c r="I15" s="201"/>
      <c r="J15" s="198"/>
      <c r="K15" s="199" t="s">
        <v>1</v>
      </c>
      <c r="L15" s="200">
        <v>401.6</v>
      </c>
      <c r="M15" s="9">
        <v>21</v>
      </c>
      <c r="N15" s="9"/>
      <c r="O15" s="9"/>
      <c r="P15" s="9"/>
      <c r="Q15" s="9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4" ht="15">
      <c r="A16" s="30"/>
      <c r="B16" s="199" t="s">
        <v>3</v>
      </c>
      <c r="C16" s="202">
        <v>2001</v>
      </c>
      <c r="D16" s="203"/>
      <c r="E16" s="199" t="s">
        <v>3</v>
      </c>
      <c r="F16" s="200">
        <v>771.64</v>
      </c>
      <c r="G16" s="203"/>
      <c r="H16" s="201"/>
      <c r="I16" s="201"/>
      <c r="J16" s="203"/>
      <c r="K16" s="201"/>
      <c r="L16" s="201"/>
      <c r="M16" s="9">
        <v>21</v>
      </c>
      <c r="N16" s="9"/>
      <c r="O16" s="9"/>
      <c r="P16" s="9"/>
      <c r="Q16" s="9"/>
      <c r="R16" s="2"/>
      <c r="S16" s="2"/>
      <c r="T16" s="2"/>
      <c r="U16" s="2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>
      <c r="A17" s="30"/>
      <c r="B17" s="199" t="s">
        <v>4</v>
      </c>
      <c r="C17" s="202">
        <v>1174</v>
      </c>
      <c r="D17" s="203"/>
      <c r="E17" s="199" t="s">
        <v>111</v>
      </c>
      <c r="F17" s="200">
        <v>1399</v>
      </c>
      <c r="G17" s="203"/>
      <c r="H17" s="201"/>
      <c r="I17" s="201"/>
      <c r="J17" s="203"/>
      <c r="K17" s="204"/>
      <c r="L17" s="205"/>
      <c r="M17" s="9">
        <v>21</v>
      </c>
      <c r="N17" s="9"/>
      <c r="O17" s="9"/>
      <c r="P17" s="9"/>
      <c r="Q17" s="9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2.5">
      <c r="A18" s="30"/>
      <c r="B18" s="189" t="s">
        <v>22</v>
      </c>
      <c r="C18" s="190">
        <v>6608</v>
      </c>
      <c r="D18" s="203"/>
      <c r="E18" s="138"/>
      <c r="F18" s="139"/>
      <c r="G18" s="204"/>
      <c r="H18" s="189" t="s">
        <v>22</v>
      </c>
      <c r="I18" s="194">
        <v>1344</v>
      </c>
      <c r="J18" s="205"/>
      <c r="K18" s="189" t="s">
        <v>22</v>
      </c>
      <c r="L18" s="206">
        <v>2055.5</v>
      </c>
      <c r="M18" s="9"/>
      <c r="N18" s="9"/>
      <c r="O18" s="9"/>
      <c r="P18" s="9"/>
      <c r="Q18" s="9"/>
      <c r="R18" s="2"/>
      <c r="S18" s="2"/>
      <c r="T18" s="2"/>
      <c r="U18" s="2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0" ht="15">
      <c r="A19" s="30"/>
      <c r="B19" s="137" t="s">
        <v>131</v>
      </c>
      <c r="C19" s="145">
        <f>SUM(C10:C18)</f>
        <v>23025</v>
      </c>
      <c r="D19" s="191"/>
      <c r="E19" s="137" t="s">
        <v>131</v>
      </c>
      <c r="F19" s="145">
        <f>SUM(F10:F18)</f>
        <v>2401.64</v>
      </c>
      <c r="G19" s="193"/>
      <c r="H19" s="137" t="s">
        <v>131</v>
      </c>
      <c r="I19" s="145">
        <f>SUM(I10:I18)</f>
        <v>1344</v>
      </c>
      <c r="J19" s="193"/>
      <c r="K19" s="137" t="s">
        <v>131</v>
      </c>
      <c r="L19" s="145">
        <f>SUM(L10:L18)</f>
        <v>7646.830000000001</v>
      </c>
      <c r="M19" s="9"/>
      <c r="N19" s="9"/>
      <c r="O19" s="9"/>
      <c r="P19" s="9"/>
      <c r="Q19" s="9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ht="15">
      <c r="A20" s="30"/>
      <c r="B20" s="74"/>
      <c r="C20" s="32"/>
      <c r="D20" s="33"/>
      <c r="E20" s="34"/>
      <c r="F20" s="34"/>
      <c r="G20" s="33"/>
      <c r="H20" s="52"/>
      <c r="I20" s="52"/>
      <c r="J20" s="33"/>
      <c r="K20" s="35"/>
      <c r="L20" s="36"/>
      <c r="M20" s="9"/>
      <c r="N20" s="9"/>
      <c r="O20" s="9"/>
      <c r="P20" s="9"/>
      <c r="Q20" s="9"/>
      <c r="R20" s="2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0" ht="15">
      <c r="A21" s="30"/>
      <c r="B21" s="77" t="s">
        <v>36</v>
      </c>
      <c r="C21" s="78">
        <v>10568</v>
      </c>
      <c r="D21" s="7"/>
      <c r="E21" s="77" t="s">
        <v>36</v>
      </c>
      <c r="F21" s="79">
        <v>1202.62</v>
      </c>
      <c r="G21" s="66"/>
      <c r="H21" s="77" t="s">
        <v>36</v>
      </c>
      <c r="I21" s="79">
        <v>2981</v>
      </c>
      <c r="J21" s="67"/>
      <c r="K21" s="67"/>
      <c r="L21" s="67"/>
      <c r="M21" s="9">
        <v>11</v>
      </c>
      <c r="N21" s="9"/>
      <c r="O21" s="9"/>
      <c r="P21" s="9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30"/>
      <c r="B22" s="77" t="s">
        <v>29</v>
      </c>
      <c r="C22" s="78">
        <v>819</v>
      </c>
      <c r="D22" s="7"/>
      <c r="E22" s="17"/>
      <c r="F22" s="47"/>
      <c r="G22" s="66"/>
      <c r="H22" s="67"/>
      <c r="I22" s="67"/>
      <c r="J22" s="67"/>
      <c r="K22" s="82" t="s">
        <v>29</v>
      </c>
      <c r="L22" s="79">
        <v>193.07</v>
      </c>
      <c r="M22" s="9">
        <v>14</v>
      </c>
      <c r="N22" s="9"/>
      <c r="O22" s="9"/>
      <c r="P22" s="9"/>
      <c r="Q22" s="9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71" t="s">
        <v>218</v>
      </c>
      <c r="B23" s="77" t="s">
        <v>30</v>
      </c>
      <c r="C23" s="78">
        <v>1312</v>
      </c>
      <c r="D23" s="7"/>
      <c r="E23" s="17"/>
      <c r="F23" s="47"/>
      <c r="G23" s="66"/>
      <c r="H23" s="67"/>
      <c r="I23" s="67"/>
      <c r="J23" s="67"/>
      <c r="K23" s="82" t="s">
        <v>30</v>
      </c>
      <c r="L23" s="79">
        <v>232.38</v>
      </c>
      <c r="M23" s="9">
        <v>15</v>
      </c>
      <c r="N23" s="9"/>
      <c r="O23" s="9"/>
      <c r="P23" s="9"/>
      <c r="Q23" s="9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30" t="s">
        <v>165</v>
      </c>
      <c r="B24" s="77" t="s">
        <v>24</v>
      </c>
      <c r="C24" s="78">
        <v>1693</v>
      </c>
      <c r="D24" s="7"/>
      <c r="E24" s="17"/>
      <c r="F24" s="47"/>
      <c r="G24" s="66"/>
      <c r="H24" s="67"/>
      <c r="I24" s="67"/>
      <c r="J24" s="67"/>
      <c r="K24" s="67"/>
      <c r="L24" s="67"/>
      <c r="M24" s="9">
        <v>11</v>
      </c>
      <c r="N24" s="9"/>
      <c r="O24" s="9"/>
      <c r="P24" s="9"/>
      <c r="Q24" s="9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ht="15">
      <c r="A25" s="30"/>
      <c r="B25" s="77" t="s">
        <v>21</v>
      </c>
      <c r="C25" s="78">
        <v>969</v>
      </c>
      <c r="D25" s="7"/>
      <c r="E25" s="17"/>
      <c r="F25" s="17"/>
      <c r="G25" s="10"/>
      <c r="H25" s="51"/>
      <c r="I25" s="51"/>
      <c r="J25" s="19"/>
      <c r="K25" s="19"/>
      <c r="L25" s="19"/>
      <c r="M25" s="9">
        <v>11</v>
      </c>
      <c r="R25" s="2"/>
      <c r="S25" s="2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0" ht="15">
      <c r="A26" s="30"/>
      <c r="B26" s="77" t="s">
        <v>37</v>
      </c>
      <c r="C26" s="78">
        <v>1091</v>
      </c>
      <c r="D26" s="65"/>
      <c r="E26" s="47"/>
      <c r="F26" s="47"/>
      <c r="G26" s="66"/>
      <c r="H26" s="67"/>
      <c r="I26" s="67"/>
      <c r="J26" s="67"/>
      <c r="K26" s="67"/>
      <c r="L26" s="67"/>
      <c r="M26" s="9">
        <v>11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70" ht="15">
      <c r="A27" s="30"/>
      <c r="B27" s="77" t="s">
        <v>83</v>
      </c>
      <c r="C27" s="78">
        <v>938</v>
      </c>
      <c r="D27" s="65"/>
      <c r="E27" s="47"/>
      <c r="F27" s="47"/>
      <c r="G27" s="66"/>
      <c r="H27" s="67"/>
      <c r="I27" s="67"/>
      <c r="J27" s="67"/>
      <c r="K27" s="67"/>
      <c r="L27" s="67"/>
      <c r="M27" s="20">
        <v>11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t="15">
      <c r="A28" s="30"/>
      <c r="B28" s="77" t="s">
        <v>84</v>
      </c>
      <c r="C28" s="78">
        <v>991</v>
      </c>
      <c r="D28" s="65"/>
      <c r="E28" s="47"/>
      <c r="F28" s="47"/>
      <c r="G28" s="66"/>
      <c r="H28" s="67"/>
      <c r="I28" s="67"/>
      <c r="J28" s="67"/>
      <c r="K28" s="67"/>
      <c r="L28" s="67"/>
      <c r="M28" s="20">
        <v>11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22.5">
      <c r="A29" s="30"/>
      <c r="B29" s="77" t="s">
        <v>149</v>
      </c>
      <c r="C29" s="78">
        <v>3168</v>
      </c>
      <c r="D29" s="65"/>
      <c r="E29" s="47"/>
      <c r="F29" s="47"/>
      <c r="G29" s="66"/>
      <c r="H29" s="81" t="s">
        <v>139</v>
      </c>
      <c r="I29" s="81">
        <v>620</v>
      </c>
      <c r="J29" s="67"/>
      <c r="K29" s="81" t="s">
        <v>139</v>
      </c>
      <c r="L29" s="81">
        <v>6212.4</v>
      </c>
      <c r="M29" s="20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">
      <c r="A30" s="30"/>
      <c r="B30" s="46"/>
      <c r="C30" s="42"/>
      <c r="D30" s="65"/>
      <c r="E30" s="47"/>
      <c r="F30" s="47"/>
      <c r="G30" s="66"/>
      <c r="H30" s="67"/>
      <c r="I30" s="67"/>
      <c r="J30" s="67"/>
      <c r="K30" s="77" t="s">
        <v>185</v>
      </c>
      <c r="L30" s="79">
        <v>481.06</v>
      </c>
      <c r="M30" s="20">
        <v>17</v>
      </c>
      <c r="N30" s="20"/>
      <c r="O30" s="20"/>
      <c r="P30" s="20"/>
      <c r="Q30" s="20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32" ht="18.75" customHeight="1">
      <c r="A31" s="30"/>
      <c r="B31" s="15" t="s">
        <v>131</v>
      </c>
      <c r="C31" s="14">
        <f>SUM(C21:C30)</f>
        <v>21549</v>
      </c>
      <c r="D31" s="7"/>
      <c r="E31" s="15" t="s">
        <v>131</v>
      </c>
      <c r="F31" s="14">
        <f>SUM(F21:F30)</f>
        <v>1202.62</v>
      </c>
      <c r="G31" s="10"/>
      <c r="H31" s="15" t="s">
        <v>131</v>
      </c>
      <c r="I31" s="14">
        <f>SUM(I21:I30)</f>
        <v>3601</v>
      </c>
      <c r="J31" s="10"/>
      <c r="K31" s="15" t="s">
        <v>131</v>
      </c>
      <c r="L31" s="14">
        <f>SUM(L21:L30)</f>
        <v>7118.91</v>
      </c>
      <c r="M31" s="9"/>
      <c r="N31" s="9"/>
      <c r="P31" s="9"/>
      <c r="Q31" s="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30"/>
      <c r="B32" s="74"/>
      <c r="C32" s="32"/>
      <c r="D32" s="33"/>
      <c r="E32" s="34"/>
      <c r="F32" s="34"/>
      <c r="G32" s="33"/>
      <c r="H32" s="52"/>
      <c r="I32" s="52"/>
      <c r="J32" s="33"/>
      <c r="K32" s="35"/>
      <c r="L32" s="36"/>
      <c r="M32" s="9"/>
      <c r="N32" s="9"/>
      <c r="O32" s="9"/>
      <c r="P32" s="9"/>
      <c r="Q32" s="9"/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70" ht="15">
      <c r="A33" s="30"/>
      <c r="B33" s="77" t="s">
        <v>85</v>
      </c>
      <c r="C33" s="78">
        <v>1927</v>
      </c>
      <c r="D33" s="7"/>
      <c r="E33" s="17"/>
      <c r="F33" s="17"/>
      <c r="G33" s="10"/>
      <c r="H33" s="19"/>
      <c r="I33" s="19"/>
      <c r="J33" s="19"/>
      <c r="K33" s="53"/>
      <c r="L33" s="53"/>
      <c r="M33" s="20">
        <v>11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ht="15">
      <c r="A34" s="30"/>
      <c r="B34" s="77" t="s">
        <v>86</v>
      </c>
      <c r="C34" s="78">
        <v>1193</v>
      </c>
      <c r="D34" s="7"/>
      <c r="E34" s="17"/>
      <c r="F34" s="17"/>
      <c r="G34" s="10"/>
      <c r="H34" s="19"/>
      <c r="I34" s="19"/>
      <c r="J34" s="19"/>
      <c r="K34" s="53"/>
      <c r="L34" s="53"/>
      <c r="M34" s="20">
        <v>11</v>
      </c>
      <c r="N34" s="20"/>
      <c r="O34" s="20"/>
      <c r="P34" s="20"/>
      <c r="Q34" s="20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">
      <c r="A35" s="30"/>
      <c r="B35" s="77" t="s">
        <v>87</v>
      </c>
      <c r="C35" s="78">
        <v>722</v>
      </c>
      <c r="D35" s="7"/>
      <c r="E35" s="17"/>
      <c r="F35" s="17"/>
      <c r="G35" s="10"/>
      <c r="H35" s="19"/>
      <c r="I35" s="19"/>
      <c r="J35" s="19"/>
      <c r="K35" s="51"/>
      <c r="L35" s="68"/>
      <c r="M35" s="20">
        <v>11</v>
      </c>
      <c r="N35" s="20"/>
      <c r="O35" s="20"/>
      <c r="P35" s="20"/>
      <c r="Q35" s="20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30" ht="15">
      <c r="A36" s="30"/>
      <c r="B36" s="77" t="s">
        <v>38</v>
      </c>
      <c r="C36" s="78">
        <v>2030</v>
      </c>
      <c r="D36" s="7"/>
      <c r="E36" s="17"/>
      <c r="F36" s="17"/>
      <c r="G36" s="10"/>
      <c r="H36" s="19"/>
      <c r="I36" s="19"/>
      <c r="J36" s="19"/>
      <c r="K36" s="77" t="s">
        <v>38</v>
      </c>
      <c r="L36" s="79">
        <v>338.3</v>
      </c>
      <c r="M36" s="9">
        <v>11</v>
      </c>
      <c r="N36" s="9"/>
      <c r="O36" s="9"/>
      <c r="P36" s="9"/>
      <c r="Q36" s="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>
      <c r="A37" s="71" t="s">
        <v>219</v>
      </c>
      <c r="B37" s="77" t="s">
        <v>39</v>
      </c>
      <c r="C37" s="78">
        <v>1352</v>
      </c>
      <c r="D37" s="7"/>
      <c r="E37" s="17"/>
      <c r="F37" s="17"/>
      <c r="G37" s="10"/>
      <c r="H37" s="19"/>
      <c r="I37" s="19"/>
      <c r="J37" s="19"/>
      <c r="K37" s="77" t="s">
        <v>39</v>
      </c>
      <c r="L37" s="79">
        <v>257.56</v>
      </c>
      <c r="M37" s="9">
        <v>11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>
      <c r="A38" s="30" t="s">
        <v>166</v>
      </c>
      <c r="B38" s="77" t="s">
        <v>40</v>
      </c>
      <c r="C38" s="78">
        <v>1222</v>
      </c>
      <c r="D38" s="7"/>
      <c r="E38" s="17"/>
      <c r="F38" s="17"/>
      <c r="G38" s="10"/>
      <c r="H38" s="19"/>
      <c r="I38" s="19"/>
      <c r="J38" s="19"/>
      <c r="K38" s="19"/>
      <c r="L38" s="67"/>
      <c r="M38" s="9">
        <v>11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>
      <c r="A39" s="30"/>
      <c r="B39" s="77" t="s">
        <v>41</v>
      </c>
      <c r="C39" s="78">
        <v>1571</v>
      </c>
      <c r="D39" s="7"/>
      <c r="E39" s="17"/>
      <c r="F39" s="17"/>
      <c r="G39" s="10"/>
      <c r="H39" s="19"/>
      <c r="I39" s="19"/>
      <c r="J39" s="19"/>
      <c r="K39" s="19"/>
      <c r="L39" s="67"/>
      <c r="M39" s="9">
        <v>11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30"/>
      <c r="B40" s="77" t="s">
        <v>33</v>
      </c>
      <c r="C40" s="78">
        <v>9868</v>
      </c>
      <c r="D40" s="7"/>
      <c r="E40" s="17"/>
      <c r="F40" s="17"/>
      <c r="G40" s="10"/>
      <c r="H40" s="19"/>
      <c r="I40" s="19"/>
      <c r="J40" s="19"/>
      <c r="K40" s="82" t="s">
        <v>33</v>
      </c>
      <c r="L40" s="82">
        <v>5815.49</v>
      </c>
      <c r="M40" s="9">
        <v>15</v>
      </c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30"/>
      <c r="B41" s="15" t="s">
        <v>131</v>
      </c>
      <c r="C41" s="14">
        <f>SUM(C33:C40)</f>
        <v>19885</v>
      </c>
      <c r="D41" s="7"/>
      <c r="E41" s="15" t="s">
        <v>131</v>
      </c>
      <c r="F41" s="14">
        <f>SUM(F33:F40)</f>
        <v>0</v>
      </c>
      <c r="G41" s="10"/>
      <c r="H41" s="15" t="s">
        <v>131</v>
      </c>
      <c r="I41" s="14">
        <f>SUM(I33:I40)</f>
        <v>0</v>
      </c>
      <c r="J41" s="10"/>
      <c r="K41" s="15" t="s">
        <v>131</v>
      </c>
      <c r="L41" s="14">
        <f>SUM(L33:L40)</f>
        <v>6411.349999999999</v>
      </c>
      <c r="M41" s="9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2" ht="15">
      <c r="A42" s="30"/>
      <c r="B42" s="74"/>
      <c r="C42" s="32"/>
      <c r="D42" s="33"/>
      <c r="E42" s="34"/>
      <c r="F42" s="34"/>
      <c r="G42" s="33"/>
      <c r="H42" s="52"/>
      <c r="I42" s="52"/>
      <c r="J42" s="33"/>
      <c r="K42" s="35"/>
      <c r="L42" s="36"/>
      <c r="M42" s="9"/>
      <c r="R42" s="2"/>
      <c r="S42" s="2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">
      <c r="A43" s="30"/>
      <c r="B43" s="77" t="s">
        <v>11</v>
      </c>
      <c r="C43" s="78">
        <v>2157</v>
      </c>
      <c r="D43" s="65"/>
      <c r="E43" s="47"/>
      <c r="F43" s="47"/>
      <c r="G43" s="66"/>
      <c r="H43" s="46"/>
      <c r="I43" s="43"/>
      <c r="J43" s="67"/>
      <c r="K43" s="77" t="s">
        <v>11</v>
      </c>
      <c r="L43" s="79">
        <v>399</v>
      </c>
      <c r="M43" s="9">
        <v>15</v>
      </c>
      <c r="N43" s="9"/>
      <c r="O43" s="9"/>
      <c r="P43" s="9"/>
      <c r="Q43" s="9"/>
      <c r="R43" s="2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5">
      <c r="A44" s="30"/>
      <c r="B44" s="77" t="s">
        <v>16</v>
      </c>
      <c r="C44" s="78">
        <v>1711</v>
      </c>
      <c r="D44" s="65"/>
      <c r="E44" s="47"/>
      <c r="F44" s="47"/>
      <c r="G44" s="66"/>
      <c r="H44" s="68"/>
      <c r="I44" s="68"/>
      <c r="J44" s="67"/>
      <c r="K44" s="77" t="s">
        <v>16</v>
      </c>
      <c r="L44" s="79">
        <v>182.01</v>
      </c>
      <c r="M44" s="9">
        <v>15</v>
      </c>
      <c r="N44" s="9"/>
      <c r="O44" s="9"/>
      <c r="P44" s="9"/>
      <c r="Q44" s="9"/>
      <c r="R44" s="2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">
      <c r="A45" s="30"/>
      <c r="B45" s="77" t="s">
        <v>19</v>
      </c>
      <c r="C45" s="78">
        <v>1539</v>
      </c>
      <c r="D45" s="65"/>
      <c r="E45" s="47"/>
      <c r="F45" s="47"/>
      <c r="G45" s="66"/>
      <c r="H45" s="68"/>
      <c r="I45" s="68"/>
      <c r="J45" s="67"/>
      <c r="K45" s="67"/>
      <c r="L45" s="67"/>
      <c r="M45" s="9">
        <v>15</v>
      </c>
      <c r="N45" s="9"/>
      <c r="O45" s="9"/>
      <c r="P45" s="9"/>
      <c r="Q45" s="9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77" t="s">
        <v>20</v>
      </c>
      <c r="C46" s="78">
        <v>2913</v>
      </c>
      <c r="D46" s="65"/>
      <c r="E46" s="47"/>
      <c r="F46" s="47"/>
      <c r="G46" s="66"/>
      <c r="H46" s="68"/>
      <c r="I46" s="68"/>
      <c r="J46" s="67"/>
      <c r="K46" s="81" t="s">
        <v>20</v>
      </c>
      <c r="L46" s="81">
        <v>856.25</v>
      </c>
      <c r="M46" s="9">
        <v>15</v>
      </c>
      <c r="N46" s="9"/>
      <c r="O46" s="9"/>
      <c r="P46" s="9"/>
      <c r="Q46" s="9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70" ht="15">
      <c r="A47" s="30"/>
      <c r="B47" s="77" t="s">
        <v>69</v>
      </c>
      <c r="C47" s="78">
        <v>1788</v>
      </c>
      <c r="D47" s="65"/>
      <c r="E47" s="47"/>
      <c r="F47" s="47"/>
      <c r="G47" s="66"/>
      <c r="H47" s="68"/>
      <c r="I47" s="68"/>
      <c r="J47" s="67"/>
      <c r="K47" s="68"/>
      <c r="L47" s="68"/>
      <c r="M47" s="9">
        <v>15</v>
      </c>
      <c r="N47" s="20"/>
      <c r="O47" s="20"/>
      <c r="P47" s="20"/>
      <c r="Q47" s="20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ht="15">
      <c r="A48" s="71" t="s">
        <v>261</v>
      </c>
      <c r="B48" s="77" t="s">
        <v>70</v>
      </c>
      <c r="C48" s="78">
        <v>1297</v>
      </c>
      <c r="D48" s="65"/>
      <c r="E48" s="47"/>
      <c r="F48" s="47"/>
      <c r="G48" s="66"/>
      <c r="H48" s="67"/>
      <c r="I48" s="67"/>
      <c r="J48" s="67"/>
      <c r="K48" s="68"/>
      <c r="L48" s="68"/>
      <c r="M48" s="9">
        <v>15</v>
      </c>
      <c r="N48" s="20"/>
      <c r="O48" s="20"/>
      <c r="P48" s="20"/>
      <c r="Q48" s="2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15">
      <c r="A49" s="30" t="s">
        <v>167</v>
      </c>
      <c r="B49" s="77" t="s">
        <v>71</v>
      </c>
      <c r="C49" s="78">
        <v>1409</v>
      </c>
      <c r="D49" s="65"/>
      <c r="E49" s="47"/>
      <c r="F49" s="47"/>
      <c r="G49" s="66"/>
      <c r="H49" s="67"/>
      <c r="I49" s="67"/>
      <c r="J49" s="67"/>
      <c r="K49" s="77" t="s">
        <v>71</v>
      </c>
      <c r="L49" s="79">
        <v>323.8</v>
      </c>
      <c r="M49" s="9">
        <v>15</v>
      </c>
      <c r="N49" s="20"/>
      <c r="O49" s="20"/>
      <c r="P49" s="20"/>
      <c r="Q49" s="2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5">
      <c r="A50" s="30"/>
      <c r="B50" s="77" t="s">
        <v>72</v>
      </c>
      <c r="C50" s="78">
        <v>1123</v>
      </c>
      <c r="D50" s="65"/>
      <c r="E50" s="47"/>
      <c r="F50" s="47"/>
      <c r="G50" s="66"/>
      <c r="H50" s="67"/>
      <c r="I50" s="67"/>
      <c r="J50" s="67"/>
      <c r="K50" s="77" t="s">
        <v>128</v>
      </c>
      <c r="L50" s="79">
        <v>357.1</v>
      </c>
      <c r="M50" s="20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30"/>
      <c r="B51" s="77" t="s">
        <v>73</v>
      </c>
      <c r="C51" s="78">
        <v>1123</v>
      </c>
      <c r="D51" s="65"/>
      <c r="E51" s="47"/>
      <c r="F51" s="47"/>
      <c r="G51" s="66"/>
      <c r="H51" s="67"/>
      <c r="I51" s="67"/>
      <c r="J51" s="67"/>
      <c r="K51" s="77" t="s">
        <v>73</v>
      </c>
      <c r="L51" s="79">
        <v>295.44</v>
      </c>
      <c r="M51" s="20">
        <v>17</v>
      </c>
      <c r="N51" s="9" t="s">
        <v>195</v>
      </c>
      <c r="O51" s="9"/>
      <c r="P51" s="9"/>
      <c r="Q51" s="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/>
      <c r="B52" s="77" t="s">
        <v>74</v>
      </c>
      <c r="C52" s="78">
        <v>1619</v>
      </c>
      <c r="D52" s="65"/>
      <c r="E52" s="47"/>
      <c r="F52" s="47"/>
      <c r="G52" s="66"/>
      <c r="H52" s="67"/>
      <c r="I52" s="67"/>
      <c r="J52" s="67"/>
      <c r="K52" s="77" t="s">
        <v>74</v>
      </c>
      <c r="L52" s="79">
        <v>90</v>
      </c>
      <c r="M52" s="20">
        <v>15</v>
      </c>
      <c r="N52" s="105" t="s">
        <v>190</v>
      </c>
      <c r="O52" s="105"/>
      <c r="P52" s="9"/>
      <c r="Q52" s="9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77" t="s">
        <v>75</v>
      </c>
      <c r="C53" s="78">
        <v>828</v>
      </c>
      <c r="D53" s="65"/>
      <c r="E53" s="47"/>
      <c r="F53" s="47"/>
      <c r="G53" s="66"/>
      <c r="H53" s="67"/>
      <c r="I53" s="67"/>
      <c r="J53" s="67"/>
      <c r="K53" s="68"/>
      <c r="L53" s="68"/>
      <c r="M53" s="20">
        <v>15</v>
      </c>
      <c r="N53" s="9" t="s">
        <v>191</v>
      </c>
      <c r="O53" s="9" t="s">
        <v>192</v>
      </c>
      <c r="P53" s="9" t="s">
        <v>193</v>
      </c>
      <c r="Q53" s="9" t="s">
        <v>194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17" ht="14.25">
      <c r="A54" s="30"/>
      <c r="B54" s="77" t="s">
        <v>55</v>
      </c>
      <c r="C54" s="78">
        <v>1647</v>
      </c>
      <c r="D54" s="7"/>
      <c r="E54" s="17"/>
      <c r="F54" s="17"/>
      <c r="G54" s="10"/>
      <c r="H54" s="19"/>
      <c r="I54" s="19"/>
      <c r="J54" s="51"/>
      <c r="K54" s="51"/>
      <c r="L54" s="51"/>
      <c r="M54" s="18">
        <v>15</v>
      </c>
      <c r="N54" s="106">
        <f>SUM(C8+C10+C11+C12+C13+C14+C18+C31+C41+C55)</f>
        <v>93077</v>
      </c>
      <c r="O54" s="106">
        <f>SUM(F21)</f>
        <v>1202.62</v>
      </c>
      <c r="P54" s="106">
        <f>SUM(I19+I31)</f>
        <v>4945</v>
      </c>
      <c r="Q54" s="106">
        <f>SUM(L8+L10+L11+L12+L13+L14+L18+L31+L41+L55)</f>
        <v>29512.789999999997</v>
      </c>
    </row>
    <row r="55" spans="1:34" s="1" customFormat="1" ht="15">
      <c r="A55" s="31"/>
      <c r="B55" s="15" t="s">
        <v>131</v>
      </c>
      <c r="C55" s="14">
        <f>SUM(C43:C54)</f>
        <v>19154</v>
      </c>
      <c r="D55" s="7"/>
      <c r="E55" s="15" t="s">
        <v>131</v>
      </c>
      <c r="F55" s="14">
        <f>SUM(F43:F54)</f>
        <v>0</v>
      </c>
      <c r="G55" s="10"/>
      <c r="H55" s="15" t="s">
        <v>131</v>
      </c>
      <c r="I55" s="14">
        <f>SUM(I43:I54)</f>
        <v>0</v>
      </c>
      <c r="J55" s="10"/>
      <c r="K55" s="15" t="s">
        <v>131</v>
      </c>
      <c r="L55" s="14">
        <f>SUM(L43:L54)</f>
        <v>2503.6</v>
      </c>
      <c r="M55" s="16"/>
      <c r="N55" s="20" t="s">
        <v>196</v>
      </c>
      <c r="O55" s="20"/>
      <c r="P55" s="20"/>
      <c r="Q55" s="20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2" ht="15">
      <c r="A56" s="30"/>
      <c r="B56" s="74"/>
      <c r="C56" s="32"/>
      <c r="D56" s="33"/>
      <c r="E56" s="34"/>
      <c r="F56" s="34"/>
      <c r="G56" s="33"/>
      <c r="H56" s="52"/>
      <c r="I56" s="52"/>
      <c r="J56" s="33"/>
      <c r="K56" s="35"/>
      <c r="L56" s="36"/>
      <c r="M56" s="9"/>
      <c r="N56" s="104">
        <f>SUM(C15+C16+C17)</f>
        <v>6179</v>
      </c>
      <c r="O56" s="104">
        <f>SUM(F19)</f>
        <v>2401.64</v>
      </c>
      <c r="P56" s="20"/>
      <c r="Q56" s="104">
        <f>SUM(L15)</f>
        <v>401.6</v>
      </c>
      <c r="R56" s="2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13" ht="14.25">
      <c r="A57" s="30"/>
      <c r="B57" s="77" t="s">
        <v>43</v>
      </c>
      <c r="C57" s="78">
        <v>13103</v>
      </c>
      <c r="D57" s="65"/>
      <c r="E57" s="47"/>
      <c r="F57" s="47"/>
      <c r="G57" s="66"/>
      <c r="H57" s="77" t="s">
        <v>43</v>
      </c>
      <c r="I57" s="79">
        <v>1606</v>
      </c>
      <c r="J57" s="68"/>
      <c r="K57" s="77" t="s">
        <v>43</v>
      </c>
      <c r="L57" s="79">
        <v>2741.29</v>
      </c>
      <c r="M57" s="18">
        <v>18</v>
      </c>
    </row>
    <row r="58" spans="1:32" ht="15">
      <c r="A58" s="30"/>
      <c r="B58" s="77" t="s">
        <v>15</v>
      </c>
      <c r="C58" s="78">
        <v>1133</v>
      </c>
      <c r="D58" s="65"/>
      <c r="E58" s="47"/>
      <c r="F58" s="47"/>
      <c r="G58" s="66"/>
      <c r="H58" s="68"/>
      <c r="I58" s="68"/>
      <c r="J58" s="67"/>
      <c r="K58" s="67"/>
      <c r="L58" s="67"/>
      <c r="M58" s="20"/>
      <c r="N58" s="9"/>
      <c r="O58" s="9"/>
      <c r="P58" s="9"/>
      <c r="Q58" s="9"/>
      <c r="R58" s="2"/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>
      <c r="A59" s="71" t="s">
        <v>258</v>
      </c>
      <c r="B59" s="77" t="s">
        <v>8</v>
      </c>
      <c r="C59" s="78">
        <v>943</v>
      </c>
      <c r="D59" s="65"/>
      <c r="E59" s="47"/>
      <c r="F59" s="47"/>
      <c r="G59" s="66"/>
      <c r="H59" s="68"/>
      <c r="I59" s="68"/>
      <c r="J59" s="67"/>
      <c r="K59" s="67"/>
      <c r="L59" s="67"/>
      <c r="M59" s="9">
        <v>18</v>
      </c>
      <c r="N59" s="9"/>
      <c r="O59" s="9"/>
      <c r="P59" s="9"/>
      <c r="Q59" s="9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">
      <c r="A60" s="30" t="s">
        <v>163</v>
      </c>
      <c r="B60" s="77" t="s">
        <v>10</v>
      </c>
      <c r="C60" s="78">
        <v>1404</v>
      </c>
      <c r="D60" s="65"/>
      <c r="E60" s="47"/>
      <c r="F60" s="47"/>
      <c r="G60" s="66"/>
      <c r="H60" s="68"/>
      <c r="I60" s="68"/>
      <c r="J60" s="67"/>
      <c r="K60" s="67"/>
      <c r="L60" s="67"/>
      <c r="M60" s="9">
        <v>17</v>
      </c>
      <c r="N60" s="9"/>
      <c r="O60" s="9"/>
      <c r="P60" s="9"/>
      <c r="Q60" s="9"/>
      <c r="R60" s="2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>
      <c r="A61" s="30"/>
      <c r="B61" s="15" t="s">
        <v>131</v>
      </c>
      <c r="C61" s="14">
        <f>SUM(C57:C60)</f>
        <v>16583</v>
      </c>
      <c r="D61" s="7"/>
      <c r="E61" s="15" t="s">
        <v>131</v>
      </c>
      <c r="F61" s="14">
        <f>SUM(F57:F60)</f>
        <v>0</v>
      </c>
      <c r="G61" s="10"/>
      <c r="H61" s="15" t="s">
        <v>131</v>
      </c>
      <c r="I61" s="14">
        <f>SUM(I57:I60)</f>
        <v>1606</v>
      </c>
      <c r="J61" s="10"/>
      <c r="K61" s="15" t="s">
        <v>131</v>
      </c>
      <c r="L61" s="14">
        <f>SUM(L57:L60)</f>
        <v>2741.29</v>
      </c>
      <c r="M61" s="9"/>
      <c r="N61" s="9"/>
      <c r="O61" s="9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30"/>
      <c r="B62" s="74"/>
      <c r="C62" s="32"/>
      <c r="D62" s="33"/>
      <c r="E62" s="34"/>
      <c r="F62" s="34"/>
      <c r="G62" s="33"/>
      <c r="H62" s="52"/>
      <c r="I62" s="52"/>
      <c r="J62" s="33"/>
      <c r="K62" s="35"/>
      <c r="L62" s="36"/>
      <c r="M62" s="9"/>
      <c r="N62" s="9"/>
      <c r="O62" s="9"/>
      <c r="P62" s="9"/>
      <c r="Q62" s="9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4" ht="30.75" customHeight="1">
      <c r="A63" s="71" t="s">
        <v>220</v>
      </c>
      <c r="B63" s="46" t="s">
        <v>161</v>
      </c>
      <c r="C63" s="42">
        <v>24679</v>
      </c>
      <c r="D63" s="65"/>
      <c r="E63" s="46" t="s">
        <v>110</v>
      </c>
      <c r="F63" s="43">
        <v>16364</v>
      </c>
      <c r="G63" s="65"/>
      <c r="H63" s="46" t="s">
        <v>110</v>
      </c>
      <c r="I63" s="43">
        <v>3145</v>
      </c>
      <c r="J63" s="65"/>
      <c r="K63" s="68"/>
      <c r="L63" s="51"/>
      <c r="M63" s="9">
        <v>18</v>
      </c>
      <c r="N63" s="9"/>
      <c r="O63" s="9"/>
      <c r="P63" s="9"/>
      <c r="Q63" s="9"/>
      <c r="R63" s="2"/>
      <c r="S63" s="2"/>
      <c r="T63" s="2"/>
      <c r="U63" s="2"/>
      <c r="V63" s="2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5">
      <c r="A64" s="30" t="s">
        <v>164</v>
      </c>
      <c r="B64" s="46" t="s">
        <v>115</v>
      </c>
      <c r="C64" s="42">
        <v>13837</v>
      </c>
      <c r="D64" s="65"/>
      <c r="E64" s="46"/>
      <c r="F64" s="43"/>
      <c r="G64" s="65"/>
      <c r="H64" s="46" t="s">
        <v>115</v>
      </c>
      <c r="I64" s="43">
        <v>4928</v>
      </c>
      <c r="J64" s="65"/>
      <c r="K64" s="68"/>
      <c r="L64" s="51"/>
      <c r="M64" s="9"/>
      <c r="N64" s="9"/>
      <c r="O64" s="9"/>
      <c r="P64" s="9"/>
      <c r="Q64" s="9"/>
      <c r="R64" s="2"/>
      <c r="S64" s="2"/>
      <c r="T64" s="2"/>
      <c r="U64" s="2"/>
      <c r="V64" s="2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1" customFormat="1" ht="15">
      <c r="A65" s="31"/>
      <c r="B65" s="15" t="s">
        <v>131</v>
      </c>
      <c r="C65" s="14">
        <f>SUM(C63:C64)</f>
        <v>38516</v>
      </c>
      <c r="D65" s="7"/>
      <c r="E65" s="15" t="s">
        <v>131</v>
      </c>
      <c r="F65" s="14">
        <f>SUM(F63:F64)</f>
        <v>16364</v>
      </c>
      <c r="G65" s="10"/>
      <c r="H65" s="15" t="s">
        <v>131</v>
      </c>
      <c r="I65" s="14">
        <f>SUM(I63:I64)</f>
        <v>8073</v>
      </c>
      <c r="J65" s="10"/>
      <c r="K65" s="15" t="s">
        <v>131</v>
      </c>
      <c r="L65" s="14">
        <f>SUM(L63:L64)</f>
        <v>0</v>
      </c>
      <c r="M65" s="16"/>
      <c r="N65" s="16"/>
      <c r="O65" s="16"/>
      <c r="P65" s="16"/>
      <c r="Q65" s="16"/>
      <c r="R65" s="4"/>
      <c r="S65" s="4"/>
      <c r="T65" s="4"/>
      <c r="U65" s="4"/>
      <c r="V65" s="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2" ht="15">
      <c r="A66" s="30"/>
      <c r="B66" s="74"/>
      <c r="C66" s="32"/>
      <c r="D66" s="33"/>
      <c r="E66" s="34"/>
      <c r="F66" s="34"/>
      <c r="G66" s="33"/>
      <c r="H66" s="52"/>
      <c r="I66" s="52"/>
      <c r="J66" s="33"/>
      <c r="K66" s="35"/>
      <c r="L66" s="36"/>
      <c r="M66" s="9"/>
      <c r="N66" s="9"/>
      <c r="O66" s="9"/>
      <c r="P66" s="9"/>
      <c r="Q66" s="9"/>
      <c r="R66" s="2"/>
      <c r="S66" s="2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>
      <c r="A67" s="30"/>
      <c r="B67" s="77" t="s">
        <v>7</v>
      </c>
      <c r="C67" s="78">
        <v>5874</v>
      </c>
      <c r="D67" s="7"/>
      <c r="E67" s="17"/>
      <c r="F67" s="17"/>
      <c r="G67" s="10"/>
      <c r="H67" s="51"/>
      <c r="I67" s="51"/>
      <c r="J67" s="19"/>
      <c r="K67" s="77" t="s">
        <v>7</v>
      </c>
      <c r="L67" s="79">
        <v>2274.46</v>
      </c>
      <c r="M67" s="9">
        <v>22</v>
      </c>
      <c r="N67" s="9"/>
      <c r="O67" s="9"/>
      <c r="P67" s="9"/>
      <c r="Q67" s="9"/>
      <c r="R67" s="2"/>
      <c r="S67" s="2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13" ht="14.25">
      <c r="A68" s="71" t="s">
        <v>221</v>
      </c>
      <c r="B68" s="77" t="s">
        <v>56</v>
      </c>
      <c r="C68" s="78">
        <v>904</v>
      </c>
      <c r="D68" s="7"/>
      <c r="E68" s="17"/>
      <c r="F68" s="17"/>
      <c r="G68" s="10"/>
      <c r="H68" s="51"/>
      <c r="I68" s="51"/>
      <c r="J68" s="51"/>
      <c r="K68" s="77" t="s">
        <v>56</v>
      </c>
      <c r="L68" s="79">
        <v>350.22</v>
      </c>
      <c r="M68" s="18">
        <v>15</v>
      </c>
    </row>
    <row r="69" spans="1:70" ht="15">
      <c r="A69" s="30" t="s">
        <v>165</v>
      </c>
      <c r="B69" s="11" t="s">
        <v>58</v>
      </c>
      <c r="C69" s="13">
        <v>3685</v>
      </c>
      <c r="D69" s="7"/>
      <c r="E69" s="17"/>
      <c r="F69" s="17"/>
      <c r="G69" s="10"/>
      <c r="H69" s="19"/>
      <c r="I69" s="19"/>
      <c r="J69" s="19"/>
      <c r="K69" s="19"/>
      <c r="L69" s="67"/>
      <c r="M69" s="9" t="s">
        <v>133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5">
      <c r="A70" s="30"/>
      <c r="B70" s="77" t="s">
        <v>59</v>
      </c>
      <c r="C70" s="78">
        <v>811</v>
      </c>
      <c r="D70" s="7"/>
      <c r="E70" s="17"/>
      <c r="F70" s="17"/>
      <c r="G70" s="10"/>
      <c r="H70" s="19"/>
      <c r="I70" s="19"/>
      <c r="J70" s="19"/>
      <c r="K70" s="19"/>
      <c r="L70" s="19"/>
      <c r="M70" s="9">
        <v>17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5">
      <c r="A71" s="30"/>
      <c r="B71" s="77" t="s">
        <v>60</v>
      </c>
      <c r="C71" s="78">
        <v>777</v>
      </c>
      <c r="D71" s="7"/>
      <c r="E71" s="17"/>
      <c r="F71" s="17"/>
      <c r="G71" s="10"/>
      <c r="H71" s="19"/>
      <c r="I71" s="19"/>
      <c r="J71" s="19"/>
      <c r="K71" s="19"/>
      <c r="L71" s="19"/>
      <c r="M71" s="9">
        <v>17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34" s="1" customFormat="1" ht="15">
      <c r="A72" s="71"/>
      <c r="B72" s="83" t="s">
        <v>6</v>
      </c>
      <c r="C72" s="84">
        <v>0</v>
      </c>
      <c r="D72" s="171"/>
      <c r="E72" s="179"/>
      <c r="F72" s="179"/>
      <c r="G72" s="170"/>
      <c r="H72" s="83" t="s">
        <v>6</v>
      </c>
      <c r="I72" s="85">
        <v>0</v>
      </c>
      <c r="J72" s="170"/>
      <c r="K72" s="83" t="s">
        <v>6</v>
      </c>
      <c r="L72" s="85">
        <v>0</v>
      </c>
      <c r="M72" s="16"/>
      <c r="R72" s="4"/>
      <c r="S72" s="4"/>
      <c r="T72" s="4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s="1" customFormat="1" ht="15">
      <c r="A73" s="31"/>
      <c r="B73" s="15" t="s">
        <v>131</v>
      </c>
      <c r="C73" s="14">
        <f>SUM(C67:C72)</f>
        <v>12051</v>
      </c>
      <c r="D73" s="7"/>
      <c r="E73" s="15" t="s">
        <v>131</v>
      </c>
      <c r="F73" s="14">
        <f>SUM(F67:F72)</f>
        <v>0</v>
      </c>
      <c r="G73" s="10"/>
      <c r="H73" s="15" t="s">
        <v>131</v>
      </c>
      <c r="I73" s="14">
        <f>SUM(I67:I72)</f>
        <v>0</v>
      </c>
      <c r="J73" s="10"/>
      <c r="K73" s="15" t="s">
        <v>131</v>
      </c>
      <c r="L73" s="14">
        <f>SUM(L67:L72)</f>
        <v>2624.6800000000003</v>
      </c>
      <c r="M73" s="16"/>
      <c r="R73" s="4"/>
      <c r="S73" s="4"/>
      <c r="T73" s="4"/>
      <c r="U73" s="4"/>
      <c r="V73" s="4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2" ht="15">
      <c r="A74" s="30"/>
      <c r="B74" s="74"/>
      <c r="C74" s="32"/>
      <c r="D74" s="33"/>
      <c r="E74" s="34"/>
      <c r="F74" s="34"/>
      <c r="G74" s="33"/>
      <c r="H74" s="52"/>
      <c r="I74" s="52"/>
      <c r="J74" s="33"/>
      <c r="K74" s="35"/>
      <c r="L74" s="36"/>
      <c r="M74" s="9"/>
      <c r="R74" s="2"/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70" ht="15">
      <c r="A75" s="30"/>
      <c r="B75" s="11" t="s">
        <v>88</v>
      </c>
      <c r="C75" s="42">
        <v>4924</v>
      </c>
      <c r="D75" s="65"/>
      <c r="E75" s="47"/>
      <c r="F75" s="47"/>
      <c r="G75" s="66"/>
      <c r="H75" s="67"/>
      <c r="I75" s="67"/>
      <c r="J75" s="67"/>
      <c r="K75" s="68"/>
      <c r="L75" s="68"/>
      <c r="M75" s="20">
        <v>18</v>
      </c>
      <c r="N75" s="20"/>
      <c r="O75" s="20"/>
      <c r="P75" s="20"/>
      <c r="Q75" s="20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1:70" ht="15">
      <c r="A76" s="30"/>
      <c r="B76" s="11" t="s">
        <v>89</v>
      </c>
      <c r="C76" s="42">
        <v>4945</v>
      </c>
      <c r="D76" s="65"/>
      <c r="E76" s="47"/>
      <c r="F76" s="47"/>
      <c r="G76" s="66"/>
      <c r="H76" s="67"/>
      <c r="I76" s="67"/>
      <c r="J76" s="67"/>
      <c r="K76" s="68"/>
      <c r="L76" s="68"/>
      <c r="M76" s="20">
        <v>18</v>
      </c>
      <c r="N76" s="20"/>
      <c r="O76" s="20"/>
      <c r="P76" s="20"/>
      <c r="Q76" s="20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1:12" ht="14.25">
      <c r="A77" s="71" t="s">
        <v>222</v>
      </c>
      <c r="B77" s="77" t="s">
        <v>51</v>
      </c>
      <c r="C77" s="78">
        <v>3606</v>
      </c>
      <c r="D77" s="65"/>
      <c r="E77" s="47"/>
      <c r="F77" s="47"/>
      <c r="G77" s="66"/>
      <c r="H77" s="77" t="s">
        <v>114</v>
      </c>
      <c r="I77" s="79">
        <v>13</v>
      </c>
      <c r="J77" s="68"/>
      <c r="K77" s="77" t="s">
        <v>114</v>
      </c>
      <c r="L77" s="79">
        <v>164</v>
      </c>
    </row>
    <row r="78" spans="1:13" ht="14.25">
      <c r="A78" s="30" t="s">
        <v>166</v>
      </c>
      <c r="B78" s="11" t="s">
        <v>52</v>
      </c>
      <c r="C78" s="42">
        <v>5218</v>
      </c>
      <c r="D78" s="65"/>
      <c r="E78" s="47"/>
      <c r="F78" s="47"/>
      <c r="G78" s="66"/>
      <c r="H78" s="11" t="s">
        <v>52</v>
      </c>
      <c r="I78" s="42">
        <v>1438</v>
      </c>
      <c r="J78" s="68"/>
      <c r="K78" s="68"/>
      <c r="L78" s="68"/>
      <c r="M78" s="18">
        <v>17</v>
      </c>
    </row>
    <row r="79" spans="1:12" ht="14.25">
      <c r="A79" s="30"/>
      <c r="B79" s="77" t="s">
        <v>53</v>
      </c>
      <c r="C79" s="78">
        <v>2187</v>
      </c>
      <c r="D79" s="65"/>
      <c r="E79" s="47"/>
      <c r="F79" s="47"/>
      <c r="G79" s="66"/>
      <c r="H79" s="68"/>
      <c r="I79" s="68"/>
      <c r="J79" s="68"/>
      <c r="K79" s="77" t="s">
        <v>53</v>
      </c>
      <c r="L79" s="79">
        <v>192.23</v>
      </c>
    </row>
    <row r="80" spans="1:13" ht="14.25">
      <c r="A80" s="30"/>
      <c r="B80" s="46" t="s">
        <v>47</v>
      </c>
      <c r="C80" s="42">
        <v>5045</v>
      </c>
      <c r="D80" s="65"/>
      <c r="E80" s="47"/>
      <c r="F80" s="47"/>
      <c r="G80" s="66"/>
      <c r="H80" s="68"/>
      <c r="I80" s="68"/>
      <c r="J80" s="68"/>
      <c r="K80" s="46" t="s">
        <v>47</v>
      </c>
      <c r="L80" s="43">
        <v>459.79</v>
      </c>
      <c r="M80" s="18">
        <v>18</v>
      </c>
    </row>
    <row r="81" spans="1:12" ht="14.25">
      <c r="A81" s="30"/>
      <c r="B81" s="11" t="s">
        <v>48</v>
      </c>
      <c r="C81" s="42">
        <v>5263</v>
      </c>
      <c r="D81" s="65"/>
      <c r="E81" s="47"/>
      <c r="F81" s="47"/>
      <c r="G81" s="66"/>
      <c r="H81" s="46" t="s">
        <v>48</v>
      </c>
      <c r="I81" s="43">
        <v>568</v>
      </c>
      <c r="J81" s="68"/>
      <c r="K81" s="68" t="s">
        <v>48</v>
      </c>
      <c r="L81" s="68">
        <v>520.22</v>
      </c>
    </row>
    <row r="82" spans="1:12" ht="14.25">
      <c r="A82" s="30"/>
      <c r="B82" s="77" t="s">
        <v>97</v>
      </c>
      <c r="C82" s="78">
        <v>4043</v>
      </c>
      <c r="D82" s="65"/>
      <c r="E82" s="47"/>
      <c r="F82" s="47"/>
      <c r="G82" s="66"/>
      <c r="H82" s="68"/>
      <c r="I82" s="68"/>
      <c r="J82" s="67"/>
      <c r="K82" s="77" t="s">
        <v>97</v>
      </c>
      <c r="L82" s="79">
        <v>762</v>
      </c>
    </row>
    <row r="83" spans="1:12" ht="14.25">
      <c r="A83" s="30"/>
      <c r="B83" s="15" t="s">
        <v>131</v>
      </c>
      <c r="C83" s="14">
        <f>SUM(C75:C82)</f>
        <v>35231</v>
      </c>
      <c r="D83" s="7"/>
      <c r="E83" s="15" t="s">
        <v>131</v>
      </c>
      <c r="F83" s="14">
        <f>SUM(F75:F82)</f>
        <v>0</v>
      </c>
      <c r="G83" s="10"/>
      <c r="H83" s="15" t="s">
        <v>131</v>
      </c>
      <c r="I83" s="14">
        <f>SUM(I75:I82)</f>
        <v>2019</v>
      </c>
      <c r="J83" s="10"/>
      <c r="K83" s="15" t="s">
        <v>131</v>
      </c>
      <c r="L83" s="14">
        <f>SUM(L75:L82)</f>
        <v>2098.24</v>
      </c>
    </row>
    <row r="84" spans="1:12" ht="14.25">
      <c r="A84" s="30"/>
      <c r="B84" s="35"/>
      <c r="C84" s="37"/>
      <c r="D84" s="38"/>
      <c r="E84" s="39"/>
      <c r="F84" s="39"/>
      <c r="G84" s="34"/>
      <c r="H84" s="52"/>
      <c r="I84" s="52"/>
      <c r="J84" s="52"/>
      <c r="K84" s="35"/>
      <c r="L84" s="36"/>
    </row>
    <row r="85" spans="1:70" ht="15">
      <c r="A85" s="30"/>
      <c r="B85" s="77" t="s">
        <v>98</v>
      </c>
      <c r="C85" s="78">
        <v>4477</v>
      </c>
      <c r="D85" s="65"/>
      <c r="E85" s="47"/>
      <c r="F85" s="47"/>
      <c r="G85" s="66"/>
      <c r="H85" s="68"/>
      <c r="I85" s="68"/>
      <c r="J85" s="67"/>
      <c r="K85" s="68"/>
      <c r="L85" s="68"/>
      <c r="M85" s="20"/>
      <c r="N85" s="20"/>
      <c r="O85" s="20"/>
      <c r="P85" s="20"/>
      <c r="Q85" s="20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5">
      <c r="A86" s="30"/>
      <c r="B86" s="77" t="s">
        <v>150</v>
      </c>
      <c r="C86" s="78">
        <v>1632</v>
      </c>
      <c r="D86" s="65"/>
      <c r="E86" s="47"/>
      <c r="F86" s="47"/>
      <c r="G86" s="66"/>
      <c r="H86" s="68"/>
      <c r="I86" s="68"/>
      <c r="J86" s="67"/>
      <c r="K86" s="68"/>
      <c r="L86" s="68"/>
      <c r="M86" s="20"/>
      <c r="N86" s="20"/>
      <c r="O86" s="20"/>
      <c r="P86" s="20"/>
      <c r="Q86" s="20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5">
      <c r="A87" s="30"/>
      <c r="B87" s="77" t="s">
        <v>151</v>
      </c>
      <c r="C87" s="78">
        <v>1279</v>
      </c>
      <c r="D87" s="65"/>
      <c r="E87" s="47"/>
      <c r="F87" s="47"/>
      <c r="G87" s="66"/>
      <c r="H87" s="68"/>
      <c r="I87" s="68"/>
      <c r="J87" s="67"/>
      <c r="K87" s="68"/>
      <c r="L87" s="68"/>
      <c r="M87" s="20"/>
      <c r="N87" s="20"/>
      <c r="O87" s="20"/>
      <c r="P87" s="20"/>
      <c r="Q87" s="20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5">
      <c r="A88" s="30"/>
      <c r="B88" s="77" t="s">
        <v>152</v>
      </c>
      <c r="C88" s="78">
        <v>1297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77" t="s">
        <v>153</v>
      </c>
      <c r="C89" s="78">
        <v>1241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77" t="s">
        <v>138</v>
      </c>
      <c r="C90" s="78">
        <v>1372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77" t="s">
        <v>137</v>
      </c>
      <c r="C91" s="78">
        <v>994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71" t="s">
        <v>223</v>
      </c>
      <c r="B92" s="83" t="s">
        <v>134</v>
      </c>
      <c r="C92" s="84">
        <v>0</v>
      </c>
      <c r="D92" s="65"/>
      <c r="E92" s="47"/>
      <c r="F92" s="47"/>
      <c r="G92" s="66"/>
      <c r="H92" s="68"/>
      <c r="I92" s="68"/>
      <c r="J92" s="67"/>
      <c r="K92" s="68"/>
      <c r="L92" s="68"/>
      <c r="M92" s="20">
        <v>21</v>
      </c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 t="s">
        <v>167</v>
      </c>
      <c r="B93" s="77" t="s">
        <v>135</v>
      </c>
      <c r="C93" s="78">
        <v>2340</v>
      </c>
      <c r="D93" s="65"/>
      <c r="E93" s="47"/>
      <c r="F93" s="47"/>
      <c r="G93" s="66"/>
      <c r="H93" s="68"/>
      <c r="I93" s="68"/>
      <c r="J93" s="67"/>
      <c r="K93" s="68"/>
      <c r="L93" s="68"/>
      <c r="M93" s="20">
        <v>22</v>
      </c>
      <c r="N93" s="9" t="s">
        <v>197</v>
      </c>
      <c r="O93" s="9"/>
      <c r="P93" s="9"/>
      <c r="Q93" s="9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77" t="s">
        <v>99</v>
      </c>
      <c r="C94" s="78">
        <v>2054</v>
      </c>
      <c r="D94" s="65"/>
      <c r="E94" s="47"/>
      <c r="F94" s="47"/>
      <c r="G94" s="66"/>
      <c r="H94" s="68"/>
      <c r="I94" s="68"/>
      <c r="J94" s="67"/>
      <c r="K94" s="77" t="s">
        <v>129</v>
      </c>
      <c r="L94" s="79">
        <v>688.12</v>
      </c>
      <c r="M94" s="20"/>
      <c r="N94" s="105" t="s">
        <v>190</v>
      </c>
      <c r="O94" s="105"/>
      <c r="P94" s="9"/>
      <c r="Q94" s="9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30"/>
      <c r="B95" s="77" t="s">
        <v>100</v>
      </c>
      <c r="C95" s="78">
        <v>596</v>
      </c>
      <c r="D95" s="65"/>
      <c r="E95" s="47"/>
      <c r="F95" s="47"/>
      <c r="G95" s="66"/>
      <c r="H95" s="68"/>
      <c r="I95" s="68"/>
      <c r="J95" s="67"/>
      <c r="K95" s="77" t="s">
        <v>100</v>
      </c>
      <c r="L95" s="79">
        <v>272</v>
      </c>
      <c r="M95" s="20"/>
      <c r="N95" s="9" t="s">
        <v>191</v>
      </c>
      <c r="O95" s="9" t="s">
        <v>192</v>
      </c>
      <c r="P95" s="9" t="s">
        <v>193</v>
      </c>
      <c r="Q95" s="9" t="s">
        <v>194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/>
      <c r="B96" s="46"/>
      <c r="C96" s="42"/>
      <c r="D96" s="65"/>
      <c r="E96" s="47"/>
      <c r="F96" s="47"/>
      <c r="G96" s="66"/>
      <c r="H96" s="68"/>
      <c r="I96" s="68"/>
      <c r="J96" s="67"/>
      <c r="K96" s="46" t="s">
        <v>130</v>
      </c>
      <c r="L96" s="43">
        <v>176.22</v>
      </c>
      <c r="M96" s="20"/>
      <c r="N96" s="106">
        <f>SUM(C61+C67+C68+C70+C71+C72+C77+C79+C82+C98)</f>
        <v>52067</v>
      </c>
      <c r="O96" s="106">
        <f>SUM(D61+D67+D68+D70+D71+D72+D77+D79+D82+D98)</f>
        <v>0</v>
      </c>
      <c r="P96" s="106">
        <f>SUM(I61+I72+I77+I97)</f>
        <v>1676</v>
      </c>
      <c r="Q96" s="106">
        <f>SUM(L61+L65+L73+L77+L79+L82+L94+L95)</f>
        <v>7444.32</v>
      </c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46"/>
      <c r="C97" s="42"/>
      <c r="D97" s="65"/>
      <c r="E97" s="47"/>
      <c r="F97" s="47"/>
      <c r="G97" s="66"/>
      <c r="H97" s="82" t="s">
        <v>158</v>
      </c>
      <c r="I97" s="82">
        <v>57</v>
      </c>
      <c r="J97" s="67"/>
      <c r="K97" s="46"/>
      <c r="L97" s="43"/>
      <c r="M97" s="20"/>
      <c r="N97" s="20" t="s">
        <v>196</v>
      </c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34" s="1" customFormat="1" ht="15">
      <c r="A98" s="31"/>
      <c r="B98" s="15" t="s">
        <v>131</v>
      </c>
      <c r="C98" s="14">
        <f>SUM(C85:C97)</f>
        <v>17282</v>
      </c>
      <c r="D98" s="7"/>
      <c r="E98" s="15" t="s">
        <v>131</v>
      </c>
      <c r="F98" s="14">
        <f>SUM(F85:F97)</f>
        <v>0</v>
      </c>
      <c r="G98" s="10"/>
      <c r="H98" s="15" t="s">
        <v>131</v>
      </c>
      <c r="I98" s="14">
        <f>SUM(I85:I97)</f>
        <v>57</v>
      </c>
      <c r="J98" s="10"/>
      <c r="K98" s="15" t="s">
        <v>131</v>
      </c>
      <c r="L98" s="14">
        <f>SUM(L85:L97)</f>
        <v>1136.34</v>
      </c>
      <c r="M98" s="16"/>
      <c r="N98" s="104">
        <f>SUM(C63+C64+C69+C75+C76+C78+C80+C81)</f>
        <v>67596</v>
      </c>
      <c r="O98" s="104">
        <f>SUM(F63)</f>
        <v>16364</v>
      </c>
      <c r="P98" s="104">
        <f>SUM(I63+I64+I78+I81)</f>
        <v>10079</v>
      </c>
      <c r="Q98" s="104">
        <f>SUM(L80+L81+L96)</f>
        <v>1156.23</v>
      </c>
      <c r="R98" s="4"/>
      <c r="S98" s="4"/>
      <c r="T98" s="4"/>
      <c r="U98" s="4"/>
      <c r="V98" s="4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2" ht="15">
      <c r="A99" s="30"/>
      <c r="B99" s="74"/>
      <c r="C99" s="32"/>
      <c r="D99" s="33"/>
      <c r="E99" s="34"/>
      <c r="F99" s="34"/>
      <c r="G99" s="33"/>
      <c r="H99" s="52"/>
      <c r="I99" s="52"/>
      <c r="J99" s="33"/>
      <c r="K99" s="35"/>
      <c r="L99" s="36"/>
      <c r="M99" s="9"/>
      <c r="N99" s="9"/>
      <c r="O99" s="9"/>
      <c r="P99" s="9"/>
      <c r="Q99" s="9"/>
      <c r="R99" s="2"/>
      <c r="S99" s="2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70" ht="15">
      <c r="A100" s="30"/>
      <c r="B100" s="77" t="s">
        <v>65</v>
      </c>
      <c r="C100" s="78">
        <v>1357</v>
      </c>
      <c r="D100" s="65"/>
      <c r="E100" s="44"/>
      <c r="F100" s="45"/>
      <c r="G100" s="66"/>
      <c r="H100" s="77" t="s">
        <v>65</v>
      </c>
      <c r="I100" s="79">
        <v>34</v>
      </c>
      <c r="J100" s="67"/>
      <c r="K100" s="77" t="s">
        <v>65</v>
      </c>
      <c r="L100" s="82">
        <v>566</v>
      </c>
      <c r="M100" s="9"/>
      <c r="N100" s="9"/>
      <c r="O100" s="9"/>
      <c r="P100" s="9"/>
      <c r="Q100" s="9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5">
      <c r="A101" s="30"/>
      <c r="B101" s="46" t="s">
        <v>162</v>
      </c>
      <c r="C101" s="42">
        <v>11290</v>
      </c>
      <c r="D101" s="65"/>
      <c r="E101" s="47"/>
      <c r="F101" s="47"/>
      <c r="G101" s="66"/>
      <c r="H101" s="46" t="s">
        <v>66</v>
      </c>
      <c r="I101" s="43">
        <v>745</v>
      </c>
      <c r="J101" s="67"/>
      <c r="K101" s="46" t="s">
        <v>66</v>
      </c>
      <c r="L101" s="67">
        <v>1178.15</v>
      </c>
      <c r="M101" s="9">
        <v>22</v>
      </c>
      <c r="N101" s="9"/>
      <c r="O101" s="9"/>
      <c r="P101" s="9"/>
      <c r="Q101" s="9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5">
      <c r="A102" s="71" t="s">
        <v>259</v>
      </c>
      <c r="B102" s="77" t="s">
        <v>148</v>
      </c>
      <c r="C102" s="78">
        <v>2633</v>
      </c>
      <c r="D102" s="65"/>
      <c r="E102" s="47"/>
      <c r="F102" s="47"/>
      <c r="G102" s="66"/>
      <c r="H102" s="80" t="s">
        <v>148</v>
      </c>
      <c r="I102" s="81">
        <v>617</v>
      </c>
      <c r="J102" s="67"/>
      <c r="K102" s="80" t="s">
        <v>148</v>
      </c>
      <c r="L102" s="82">
        <v>681</v>
      </c>
      <c r="M102" s="9"/>
      <c r="N102" s="9"/>
      <c r="O102" s="9"/>
      <c r="P102" s="9"/>
      <c r="Q102" s="9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5">
      <c r="A103" s="30" t="s">
        <v>163</v>
      </c>
      <c r="B103" s="77" t="s">
        <v>68</v>
      </c>
      <c r="C103" s="78">
        <v>5756</v>
      </c>
      <c r="D103" s="7"/>
      <c r="E103" s="17"/>
      <c r="F103" s="17"/>
      <c r="G103" s="10"/>
      <c r="H103" s="19"/>
      <c r="I103" s="19"/>
      <c r="J103" s="19"/>
      <c r="K103" s="51"/>
      <c r="L103" s="51"/>
      <c r="M103" s="9"/>
      <c r="N103" s="9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30" ht="15">
      <c r="A104" s="30"/>
      <c r="B104" s="46"/>
      <c r="C104" s="42"/>
      <c r="D104" s="65"/>
      <c r="E104" s="47"/>
      <c r="F104" s="47"/>
      <c r="G104" s="66"/>
      <c r="H104" s="67"/>
      <c r="I104" s="67"/>
      <c r="J104" s="67"/>
      <c r="K104" s="46" t="s">
        <v>127</v>
      </c>
      <c r="L104" s="43">
        <v>6097</v>
      </c>
      <c r="M104" s="9"/>
      <c r="N104" s="9"/>
      <c r="O104" s="9"/>
      <c r="P104" s="9"/>
      <c r="Q104" s="9"/>
      <c r="R104" s="2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4" s="1" customFormat="1" ht="15">
      <c r="A105" s="31"/>
      <c r="B105" s="15" t="s">
        <v>131</v>
      </c>
      <c r="C105" s="14">
        <f>SUM(C100:C104)</f>
        <v>21036</v>
      </c>
      <c r="D105" s="7"/>
      <c r="E105" s="15" t="s">
        <v>131</v>
      </c>
      <c r="F105" s="14">
        <f>SUM(F100:F104)</f>
        <v>0</v>
      </c>
      <c r="G105" s="10"/>
      <c r="H105" s="15" t="s">
        <v>131</v>
      </c>
      <c r="I105" s="14">
        <f>SUM(I100:I104)</f>
        <v>1396</v>
      </c>
      <c r="J105" s="10"/>
      <c r="K105" s="15" t="s">
        <v>131</v>
      </c>
      <c r="L105" s="14">
        <f>SUM(L100:L104)</f>
        <v>8522.15</v>
      </c>
      <c r="M105" s="16"/>
      <c r="N105" s="16"/>
      <c r="O105" s="16"/>
      <c r="P105" s="16"/>
      <c r="Q105" s="16"/>
      <c r="R105" s="4"/>
      <c r="S105" s="4"/>
      <c r="T105" s="4"/>
      <c r="U105" s="4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2" ht="15.75" customHeight="1">
      <c r="A106" s="30"/>
      <c r="B106" s="74"/>
      <c r="C106" s="32"/>
      <c r="D106" s="33"/>
      <c r="E106" s="34"/>
      <c r="F106" s="34"/>
      <c r="G106" s="33"/>
      <c r="H106" s="52"/>
      <c r="I106" s="52"/>
      <c r="J106" s="33"/>
      <c r="K106" s="35"/>
      <c r="L106" s="36"/>
      <c r="M106" s="9"/>
      <c r="N106" s="9"/>
      <c r="O106" s="9"/>
      <c r="P106" s="9"/>
      <c r="Q106" s="9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5">
      <c r="A107" s="30"/>
      <c r="B107" s="77" t="s">
        <v>17</v>
      </c>
      <c r="C107" s="78">
        <v>4739</v>
      </c>
      <c r="D107" s="65"/>
      <c r="E107" s="47"/>
      <c r="F107" s="47"/>
      <c r="G107" s="66"/>
      <c r="H107" s="77" t="s">
        <v>17</v>
      </c>
      <c r="I107" s="79">
        <v>12</v>
      </c>
      <c r="J107" s="67"/>
      <c r="K107" s="77" t="s">
        <v>17</v>
      </c>
      <c r="L107" s="79">
        <v>965.3</v>
      </c>
      <c r="M107" s="9"/>
      <c r="N107" s="9"/>
      <c r="O107" s="9"/>
      <c r="P107" s="9"/>
      <c r="Q107" s="9"/>
      <c r="R107" s="2"/>
      <c r="S107" s="2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5">
      <c r="A108" s="30"/>
      <c r="B108" s="77" t="s">
        <v>147</v>
      </c>
      <c r="C108" s="78">
        <v>566</v>
      </c>
      <c r="D108" s="65"/>
      <c r="E108" s="47"/>
      <c r="F108" s="47"/>
      <c r="G108" s="66"/>
      <c r="H108" s="46"/>
      <c r="I108" s="43"/>
      <c r="J108" s="67"/>
      <c r="K108" s="46"/>
      <c r="L108" s="43"/>
      <c r="M108" s="9"/>
      <c r="N108" s="9"/>
      <c r="O108" s="9"/>
      <c r="P108" s="9"/>
      <c r="Q108" s="9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12" ht="14.25">
      <c r="A109" s="30"/>
      <c r="B109" s="77" t="s">
        <v>42</v>
      </c>
      <c r="C109" s="78">
        <v>5114</v>
      </c>
      <c r="D109" s="65"/>
      <c r="E109" s="86" t="s">
        <v>42</v>
      </c>
      <c r="F109" s="87">
        <v>2208</v>
      </c>
      <c r="G109" s="66"/>
      <c r="H109" s="77" t="s">
        <v>42</v>
      </c>
      <c r="I109" s="79">
        <v>1095</v>
      </c>
      <c r="J109" s="68"/>
      <c r="K109" s="44"/>
      <c r="L109" s="45"/>
    </row>
    <row r="110" spans="1:32" ht="15">
      <c r="A110" s="71" t="s">
        <v>224</v>
      </c>
      <c r="B110" s="77" t="s">
        <v>18</v>
      </c>
      <c r="C110" s="78">
        <v>19588</v>
      </c>
      <c r="D110" s="65"/>
      <c r="E110" s="77" t="s">
        <v>18</v>
      </c>
      <c r="F110" s="79">
        <v>8548</v>
      </c>
      <c r="G110" s="66"/>
      <c r="H110" s="77" t="s">
        <v>18</v>
      </c>
      <c r="I110" s="79">
        <v>6143</v>
      </c>
      <c r="J110" s="68"/>
      <c r="K110" s="68"/>
      <c r="L110" s="67"/>
      <c r="M110" s="9">
        <v>22</v>
      </c>
      <c r="N110" s="9"/>
      <c r="O110" s="9"/>
      <c r="P110" s="9"/>
      <c r="Q110" s="9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5">
      <c r="A111" s="30" t="s">
        <v>164</v>
      </c>
      <c r="B111" s="77" t="s">
        <v>143</v>
      </c>
      <c r="C111" s="78">
        <v>1693</v>
      </c>
      <c r="D111" s="65"/>
      <c r="E111" s="46"/>
      <c r="F111" s="43"/>
      <c r="G111" s="66"/>
      <c r="H111" s="46"/>
      <c r="I111" s="43"/>
      <c r="J111" s="68"/>
      <c r="K111" s="68"/>
      <c r="L111" s="67"/>
      <c r="M111" s="9"/>
      <c r="N111" s="9"/>
      <c r="O111" s="9"/>
      <c r="P111" s="9"/>
      <c r="Q111" s="9"/>
      <c r="R111" s="2"/>
      <c r="S111" s="2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12" ht="14.25">
      <c r="A112" s="30"/>
      <c r="B112" s="77" t="s">
        <v>44</v>
      </c>
      <c r="C112" s="78">
        <v>2184</v>
      </c>
      <c r="D112" s="65"/>
      <c r="E112" s="47"/>
      <c r="F112" s="47"/>
      <c r="G112" s="66"/>
      <c r="H112" s="80" t="s">
        <v>44</v>
      </c>
      <c r="I112" s="82">
        <v>16</v>
      </c>
      <c r="J112" s="68"/>
      <c r="K112" s="82" t="s">
        <v>44</v>
      </c>
      <c r="L112" s="82">
        <v>707</v>
      </c>
    </row>
    <row r="113" spans="1:12" ht="14.25">
      <c r="A113" s="30"/>
      <c r="B113" s="77" t="s">
        <v>57</v>
      </c>
      <c r="C113" s="78">
        <v>2692</v>
      </c>
      <c r="D113" s="65"/>
      <c r="E113" s="47"/>
      <c r="F113" s="47"/>
      <c r="G113" s="66"/>
      <c r="H113" s="77" t="s">
        <v>57</v>
      </c>
      <c r="I113" s="79">
        <v>1</v>
      </c>
      <c r="J113" s="68"/>
      <c r="K113" s="77" t="s">
        <v>57</v>
      </c>
      <c r="L113" s="82">
        <v>461</v>
      </c>
    </row>
    <row r="114" spans="1:12" ht="14.25">
      <c r="A114" s="30"/>
      <c r="B114" s="68"/>
      <c r="C114" s="68"/>
      <c r="D114" s="68"/>
      <c r="E114" s="68"/>
      <c r="F114" s="68"/>
      <c r="G114" s="68"/>
      <c r="H114" s="77" t="s">
        <v>121</v>
      </c>
      <c r="I114" s="79">
        <v>58</v>
      </c>
      <c r="J114" s="68"/>
      <c r="K114" s="68"/>
      <c r="L114" s="68"/>
    </row>
    <row r="115" spans="1:12" ht="14.25">
      <c r="A115" s="30"/>
      <c r="B115" s="68"/>
      <c r="C115" s="68"/>
      <c r="D115" s="68"/>
      <c r="E115" s="68"/>
      <c r="F115" s="68"/>
      <c r="G115" s="68"/>
      <c r="H115" s="46"/>
      <c r="I115" s="43"/>
      <c r="J115" s="68"/>
      <c r="K115" s="82" t="s">
        <v>160</v>
      </c>
      <c r="L115" s="82">
        <v>911.2</v>
      </c>
    </row>
    <row r="116" spans="1:34" s="1" customFormat="1" ht="15">
      <c r="A116" s="31"/>
      <c r="B116" s="15" t="s">
        <v>131</v>
      </c>
      <c r="C116" s="14">
        <f>SUM(C107:C115)</f>
        <v>36576</v>
      </c>
      <c r="D116" s="7"/>
      <c r="E116" s="15" t="s">
        <v>131</v>
      </c>
      <c r="F116" s="14">
        <f>SUM(F107:F115)</f>
        <v>10756</v>
      </c>
      <c r="G116" s="10"/>
      <c r="H116" s="15" t="s">
        <v>131</v>
      </c>
      <c r="I116" s="14">
        <f>SUM(I107:I115)</f>
        <v>7325</v>
      </c>
      <c r="J116" s="10"/>
      <c r="K116" s="15" t="s">
        <v>131</v>
      </c>
      <c r="L116" s="14">
        <f>SUM(L107:L115)</f>
        <v>3044.5</v>
      </c>
      <c r="M116" s="16"/>
      <c r="N116" s="16"/>
      <c r="O116" s="16"/>
      <c r="P116" s="16"/>
      <c r="Q116" s="16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s="1" customFormat="1" ht="15">
      <c r="A117" s="30"/>
      <c r="B117" s="41"/>
      <c r="C117" s="40"/>
      <c r="D117" s="38"/>
      <c r="E117" s="41"/>
      <c r="F117" s="40"/>
      <c r="G117" s="34"/>
      <c r="H117" s="41"/>
      <c r="I117" s="40"/>
      <c r="J117" s="34"/>
      <c r="K117" s="41"/>
      <c r="L117" s="40"/>
      <c r="M117" s="16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12" ht="14.25">
      <c r="A118" s="30"/>
      <c r="B118" s="11" t="s">
        <v>95</v>
      </c>
      <c r="C118" s="42">
        <v>18395</v>
      </c>
      <c r="D118" s="65"/>
      <c r="E118" s="47"/>
      <c r="F118" s="47"/>
      <c r="G118" s="66"/>
      <c r="H118" s="46" t="s">
        <v>117</v>
      </c>
      <c r="I118" s="43">
        <v>4697</v>
      </c>
      <c r="J118" s="67"/>
      <c r="K118" s="46" t="s">
        <v>95</v>
      </c>
      <c r="L118" s="43">
        <v>2560</v>
      </c>
    </row>
    <row r="119" spans="1:34" s="1" customFormat="1" ht="15">
      <c r="A119" s="71" t="s">
        <v>225</v>
      </c>
      <c r="B119" s="11" t="s">
        <v>96</v>
      </c>
      <c r="C119" s="42">
        <v>25626</v>
      </c>
      <c r="D119" s="65"/>
      <c r="E119" s="47"/>
      <c r="F119" s="47"/>
      <c r="G119" s="66"/>
      <c r="H119" s="46" t="s">
        <v>118</v>
      </c>
      <c r="I119" s="43">
        <v>2867</v>
      </c>
      <c r="J119" s="68"/>
      <c r="K119" s="46" t="s">
        <v>96</v>
      </c>
      <c r="L119" s="43">
        <v>486.45</v>
      </c>
      <c r="M119" s="16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s="1" customFormat="1" ht="15">
      <c r="A120" s="30" t="s">
        <v>165</v>
      </c>
      <c r="B120" s="15" t="s">
        <v>131</v>
      </c>
      <c r="C120" s="14">
        <f>SUM(C118:C119)</f>
        <v>44021</v>
      </c>
      <c r="D120" s="7"/>
      <c r="E120" s="15" t="s">
        <v>131</v>
      </c>
      <c r="F120" s="14">
        <f>SUM(F118:F119)</f>
        <v>0</v>
      </c>
      <c r="G120" s="10"/>
      <c r="H120" s="15" t="s">
        <v>131</v>
      </c>
      <c r="I120" s="14">
        <f>SUM(I118:I119)</f>
        <v>7564</v>
      </c>
      <c r="J120" s="10"/>
      <c r="K120" s="15" t="s">
        <v>131</v>
      </c>
      <c r="L120" s="14">
        <f>SUM(L118:L119)</f>
        <v>3046.45</v>
      </c>
      <c r="M120" s="16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s="1" customFormat="1" ht="15">
      <c r="A121" s="30"/>
      <c r="B121" s="41"/>
      <c r="C121" s="40"/>
      <c r="D121" s="38"/>
      <c r="E121" s="41"/>
      <c r="F121" s="40"/>
      <c r="G121" s="34"/>
      <c r="H121" s="41"/>
      <c r="I121" s="40"/>
      <c r="J121" s="34"/>
      <c r="K121" s="41"/>
      <c r="L121" s="40"/>
      <c r="M121" s="16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70" ht="15">
      <c r="A122" s="30"/>
      <c r="B122" s="11" t="s">
        <v>104</v>
      </c>
      <c r="C122" s="42">
        <v>2112</v>
      </c>
      <c r="D122" s="65"/>
      <c r="E122" s="47"/>
      <c r="F122" s="47"/>
      <c r="G122" s="66"/>
      <c r="H122" s="67"/>
      <c r="I122" s="67"/>
      <c r="J122" s="67"/>
      <c r="K122" s="46" t="s">
        <v>104</v>
      </c>
      <c r="L122" s="43">
        <v>420.07</v>
      </c>
      <c r="M122" s="20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1:70" ht="15">
      <c r="A123" s="30"/>
      <c r="B123" s="11" t="s">
        <v>105</v>
      </c>
      <c r="C123" s="42">
        <v>1226</v>
      </c>
      <c r="D123" s="65"/>
      <c r="E123" s="47"/>
      <c r="F123" s="47"/>
      <c r="G123" s="66"/>
      <c r="H123" s="67"/>
      <c r="I123" s="67"/>
      <c r="J123" s="67"/>
      <c r="K123" s="46" t="s">
        <v>105</v>
      </c>
      <c r="L123" s="43">
        <v>745.86</v>
      </c>
      <c r="M123" s="9"/>
      <c r="N123" s="9"/>
      <c r="O123" s="9"/>
      <c r="P123" s="9"/>
      <c r="Q123" s="9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30" ht="15">
      <c r="A124" s="71" t="s">
        <v>226</v>
      </c>
      <c r="B124" s="11" t="s">
        <v>125</v>
      </c>
      <c r="C124" s="42">
        <v>2296</v>
      </c>
      <c r="D124" s="65"/>
      <c r="E124" s="47"/>
      <c r="F124" s="47"/>
      <c r="G124" s="66"/>
      <c r="H124" s="67"/>
      <c r="I124" s="67"/>
      <c r="J124" s="67"/>
      <c r="K124" s="46" t="s">
        <v>125</v>
      </c>
      <c r="L124" s="43">
        <v>653.36</v>
      </c>
      <c r="M124" s="9"/>
      <c r="N124" s="9"/>
      <c r="O124" s="9"/>
      <c r="P124" s="9"/>
      <c r="Q124" s="9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">
      <c r="A125" s="30" t="s">
        <v>167</v>
      </c>
      <c r="B125" s="11" t="s">
        <v>103</v>
      </c>
      <c r="C125" s="42">
        <v>2784</v>
      </c>
      <c r="D125" s="65"/>
      <c r="E125" s="47"/>
      <c r="F125" s="47"/>
      <c r="G125" s="66"/>
      <c r="H125" s="67"/>
      <c r="I125" s="67"/>
      <c r="J125" s="67"/>
      <c r="K125" s="68"/>
      <c r="L125" s="68"/>
      <c r="M125" s="9"/>
      <c r="N125" s="9"/>
      <c r="O125" s="9"/>
      <c r="P125" s="9"/>
      <c r="Q125" s="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70" ht="15">
      <c r="A126" s="30"/>
      <c r="B126" s="11" t="s">
        <v>106</v>
      </c>
      <c r="C126" s="42">
        <v>2800</v>
      </c>
      <c r="D126" s="65"/>
      <c r="E126" s="47"/>
      <c r="F126" s="47"/>
      <c r="G126" s="66"/>
      <c r="H126" s="67"/>
      <c r="I126" s="67"/>
      <c r="J126" s="67"/>
      <c r="K126" s="46" t="s">
        <v>106</v>
      </c>
      <c r="L126" s="43">
        <v>813.35</v>
      </c>
      <c r="M126" s="9"/>
      <c r="N126" s="9" t="s">
        <v>198</v>
      </c>
      <c r="O126" s="9"/>
      <c r="P126" s="9"/>
      <c r="Q126" s="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30" ht="15">
      <c r="A127" s="30"/>
      <c r="B127" s="11" t="s">
        <v>107</v>
      </c>
      <c r="C127" s="42">
        <v>1887</v>
      </c>
      <c r="D127" s="65"/>
      <c r="E127" s="47"/>
      <c r="F127" s="47"/>
      <c r="G127" s="66"/>
      <c r="H127" s="46" t="s">
        <v>107</v>
      </c>
      <c r="I127" s="43">
        <v>571</v>
      </c>
      <c r="J127" s="67"/>
      <c r="K127" s="46" t="s">
        <v>107</v>
      </c>
      <c r="L127" s="68">
        <v>954.89</v>
      </c>
      <c r="M127" s="9"/>
      <c r="N127" s="105" t="s">
        <v>190</v>
      </c>
      <c r="O127" s="105"/>
      <c r="P127" s="9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">
      <c r="A128" s="31"/>
      <c r="B128" s="11" t="s">
        <v>108</v>
      </c>
      <c r="C128" s="42">
        <v>3785</v>
      </c>
      <c r="D128" s="65"/>
      <c r="E128" s="47"/>
      <c r="F128" s="47"/>
      <c r="G128" s="66"/>
      <c r="H128" s="68"/>
      <c r="I128" s="68"/>
      <c r="J128" s="67"/>
      <c r="K128" s="46" t="s">
        <v>108</v>
      </c>
      <c r="L128" s="43">
        <v>1087.47</v>
      </c>
      <c r="M128" s="9"/>
      <c r="N128" s="9" t="s">
        <v>191</v>
      </c>
      <c r="O128" s="9" t="s">
        <v>192</v>
      </c>
      <c r="P128" s="9" t="s">
        <v>193</v>
      </c>
      <c r="Q128" s="9" t="s">
        <v>194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70" ht="15">
      <c r="A129" s="30"/>
      <c r="B129" s="15" t="s">
        <v>131</v>
      </c>
      <c r="C129" s="64">
        <f>SUM(C122:C128)</f>
        <v>16890</v>
      </c>
      <c r="D129" s="65"/>
      <c r="E129" s="44" t="s">
        <v>131</v>
      </c>
      <c r="F129" s="64">
        <f>SUM(F122:F128)</f>
        <v>0</v>
      </c>
      <c r="G129" s="66"/>
      <c r="H129" s="44" t="s">
        <v>131</v>
      </c>
      <c r="I129" s="64">
        <f>SUM(I122:I128)</f>
        <v>571</v>
      </c>
      <c r="J129" s="66"/>
      <c r="K129" s="44" t="s">
        <v>131</v>
      </c>
      <c r="L129" s="64">
        <f>SUM(L122:L128)</f>
        <v>4675</v>
      </c>
      <c r="M129" s="20"/>
      <c r="N129" s="106">
        <f>SUM(C100+C102+C103+C116)</f>
        <v>46322</v>
      </c>
      <c r="O129" s="106">
        <f>SUM(F116)</f>
        <v>10756</v>
      </c>
      <c r="P129" s="106">
        <f>SUM(I100+I102+I116)</f>
        <v>7976</v>
      </c>
      <c r="Q129" s="106">
        <f>SUM(L100+L102+L116)</f>
        <v>4291.5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1:34" s="1" customFormat="1" ht="15">
      <c r="A130" s="30"/>
      <c r="B130" s="35"/>
      <c r="C130" s="37"/>
      <c r="D130" s="38"/>
      <c r="E130" s="39"/>
      <c r="F130" s="39"/>
      <c r="G130" s="34"/>
      <c r="H130" s="52"/>
      <c r="I130" s="52"/>
      <c r="J130" s="54"/>
      <c r="K130" s="35"/>
      <c r="L130" s="36"/>
      <c r="M130" s="16"/>
      <c r="N130" s="20" t="s">
        <v>196</v>
      </c>
      <c r="O130" s="20"/>
      <c r="P130" s="20"/>
      <c r="Q130" s="20"/>
      <c r="R130" s="4"/>
      <c r="S130" s="4"/>
      <c r="T130" s="4"/>
      <c r="U130" s="4"/>
      <c r="V130" s="4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0" ht="15">
      <c r="A131" s="30"/>
      <c r="B131" s="46" t="s">
        <v>101</v>
      </c>
      <c r="C131" s="42">
        <v>31862</v>
      </c>
      <c r="D131" s="65"/>
      <c r="E131" s="47"/>
      <c r="F131" s="47"/>
      <c r="G131" s="66"/>
      <c r="H131" s="46" t="s">
        <v>101</v>
      </c>
      <c r="I131" s="43">
        <v>2066</v>
      </c>
      <c r="J131" s="67"/>
      <c r="K131" s="46" t="s">
        <v>101</v>
      </c>
      <c r="L131" s="43">
        <v>3611.57</v>
      </c>
      <c r="M131" s="9"/>
      <c r="N131" s="104">
        <f>SUM(C101+C120+C129)</f>
        <v>72201</v>
      </c>
      <c r="O131" s="104">
        <v>0</v>
      </c>
      <c r="P131" s="104">
        <f>SUM(I101+I120+I129)</f>
        <v>8880</v>
      </c>
      <c r="Q131" s="104">
        <f>SUM(L101+L104+L120+L129)</f>
        <v>14996.599999999999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70" ht="15">
      <c r="A132" s="30"/>
      <c r="B132" s="46" t="s">
        <v>154</v>
      </c>
      <c r="C132" s="42">
        <v>1700</v>
      </c>
      <c r="D132" s="65"/>
      <c r="E132" s="47"/>
      <c r="F132" s="47"/>
      <c r="G132" s="66"/>
      <c r="H132" s="46"/>
      <c r="I132" s="43"/>
      <c r="J132" s="67"/>
      <c r="K132" s="46"/>
      <c r="L132" s="43"/>
      <c r="M132" s="9"/>
      <c r="N132" s="9"/>
      <c r="O132" s="9"/>
      <c r="P132" s="9"/>
      <c r="Q132" s="9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5">
      <c r="A133" s="30"/>
      <c r="B133" s="46" t="s">
        <v>102</v>
      </c>
      <c r="C133" s="42">
        <v>1147</v>
      </c>
      <c r="D133" s="65"/>
      <c r="E133" s="47"/>
      <c r="F133" s="47"/>
      <c r="G133" s="66"/>
      <c r="H133" s="68"/>
      <c r="I133" s="68"/>
      <c r="J133" s="67"/>
      <c r="K133" s="68"/>
      <c r="L133" s="68"/>
      <c r="M133" s="9"/>
      <c r="N133" s="9"/>
      <c r="O133" s="9"/>
      <c r="P133" s="9"/>
      <c r="Q133" s="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5">
      <c r="A134" s="30"/>
      <c r="B134" s="46" t="s">
        <v>91</v>
      </c>
      <c r="C134" s="42">
        <v>7525</v>
      </c>
      <c r="D134" s="65"/>
      <c r="E134" s="47"/>
      <c r="F134" s="47"/>
      <c r="G134" s="66"/>
      <c r="H134" s="68"/>
      <c r="I134" s="68"/>
      <c r="J134" s="67"/>
      <c r="K134" s="46" t="s">
        <v>91</v>
      </c>
      <c r="L134" s="43">
        <v>430</v>
      </c>
      <c r="M134" s="9"/>
      <c r="N134" s="9"/>
      <c r="O134" s="9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155</v>
      </c>
      <c r="C135" s="42">
        <v>649</v>
      </c>
      <c r="D135" s="65"/>
      <c r="E135" s="47"/>
      <c r="F135" s="47"/>
      <c r="G135" s="66"/>
      <c r="H135" s="68"/>
      <c r="I135" s="68"/>
      <c r="J135" s="67"/>
      <c r="K135" s="46"/>
      <c r="L135" s="43"/>
      <c r="M135" s="20"/>
      <c r="N135" s="20"/>
      <c r="O135" s="20"/>
      <c r="P135" s="20"/>
      <c r="Q135" s="20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ht="15">
      <c r="A136" s="71" t="s">
        <v>260</v>
      </c>
      <c r="B136" s="46" t="s">
        <v>156</v>
      </c>
      <c r="C136" s="42">
        <v>4229</v>
      </c>
      <c r="D136" s="65"/>
      <c r="E136" s="47"/>
      <c r="F136" s="47"/>
      <c r="G136" s="66"/>
      <c r="H136" s="68"/>
      <c r="I136" s="68"/>
      <c r="J136" s="67"/>
      <c r="K136" s="46"/>
      <c r="L136" s="43"/>
      <c r="M136" s="20"/>
      <c r="N136" s="20"/>
      <c r="O136" s="20"/>
      <c r="P136" s="20"/>
      <c r="Q136" s="20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ht="15">
      <c r="A137" s="30" t="s">
        <v>163</v>
      </c>
      <c r="B137" s="46" t="s">
        <v>90</v>
      </c>
      <c r="C137" s="42">
        <v>3335</v>
      </c>
      <c r="D137" s="65"/>
      <c r="E137" s="47"/>
      <c r="F137" s="47"/>
      <c r="G137" s="66"/>
      <c r="H137" s="46" t="s">
        <v>90</v>
      </c>
      <c r="I137" s="43">
        <v>157</v>
      </c>
      <c r="J137" s="67"/>
      <c r="K137" s="67"/>
      <c r="L137" s="67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12" ht="14.25">
      <c r="A138" s="30"/>
      <c r="B138" s="15" t="s">
        <v>131</v>
      </c>
      <c r="C138" s="14">
        <f>SUM(C131:C137)</f>
        <v>50447</v>
      </c>
      <c r="D138" s="7"/>
      <c r="E138" s="15" t="s">
        <v>131</v>
      </c>
      <c r="F138" s="14">
        <f>SUM(F131:F137)</f>
        <v>0</v>
      </c>
      <c r="G138" s="10"/>
      <c r="H138" s="15" t="s">
        <v>131</v>
      </c>
      <c r="I138" s="14">
        <f>SUM(I131:I137)</f>
        <v>2223</v>
      </c>
      <c r="J138" s="10"/>
      <c r="K138" s="15" t="s">
        <v>131</v>
      </c>
      <c r="L138" s="14">
        <f>SUM(L131:L137)</f>
        <v>4041.57</v>
      </c>
    </row>
    <row r="139" spans="1:70" ht="15">
      <c r="A139" s="30"/>
      <c r="B139" s="35"/>
      <c r="C139" s="37"/>
      <c r="D139" s="38"/>
      <c r="E139" s="39"/>
      <c r="F139" s="39"/>
      <c r="G139" s="34"/>
      <c r="H139" s="35"/>
      <c r="I139" s="36"/>
      <c r="J139" s="54"/>
      <c r="K139" s="54"/>
      <c r="L139" s="54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ht="15">
      <c r="A140" s="30"/>
      <c r="B140" s="11" t="s">
        <v>92</v>
      </c>
      <c r="C140" s="13">
        <v>14664</v>
      </c>
      <c r="D140" s="7"/>
      <c r="E140" s="17"/>
      <c r="F140" s="17"/>
      <c r="G140" s="10"/>
      <c r="H140" s="11" t="s">
        <v>92</v>
      </c>
      <c r="I140" s="111">
        <v>1307</v>
      </c>
      <c r="J140" s="19"/>
      <c r="K140" s="19"/>
      <c r="L140" s="19"/>
      <c r="M140" s="20"/>
      <c r="N140" s="20"/>
      <c r="O140" s="20"/>
      <c r="P140" s="20"/>
      <c r="Q140" s="20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ht="15">
      <c r="A141" s="71" t="s">
        <v>227</v>
      </c>
      <c r="B141" s="46" t="s">
        <v>93</v>
      </c>
      <c r="C141" s="42">
        <v>10264</v>
      </c>
      <c r="D141" s="65"/>
      <c r="E141" s="47"/>
      <c r="F141" s="47"/>
      <c r="G141" s="66"/>
      <c r="H141" s="68"/>
      <c r="I141" s="68"/>
      <c r="J141" s="67"/>
      <c r="K141" s="67"/>
      <c r="L141" s="67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 t="s">
        <v>164</v>
      </c>
      <c r="B142" s="46" t="s">
        <v>157</v>
      </c>
      <c r="C142" s="42">
        <v>16881</v>
      </c>
      <c r="D142" s="65"/>
      <c r="E142" s="47"/>
      <c r="F142" s="47"/>
      <c r="G142" s="66"/>
      <c r="H142" s="68"/>
      <c r="I142" s="68"/>
      <c r="J142" s="67"/>
      <c r="K142" s="67"/>
      <c r="L142" s="67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30"/>
      <c r="B143" s="46" t="s">
        <v>94</v>
      </c>
      <c r="C143" s="42">
        <v>4973</v>
      </c>
      <c r="D143" s="65"/>
      <c r="E143" s="47"/>
      <c r="F143" s="47"/>
      <c r="G143" s="66"/>
      <c r="H143" s="46" t="s">
        <v>94</v>
      </c>
      <c r="I143" s="43">
        <v>1415</v>
      </c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1"/>
      <c r="B144" s="46"/>
      <c r="C144" s="42"/>
      <c r="D144" s="65"/>
      <c r="E144" s="47"/>
      <c r="F144" s="47"/>
      <c r="G144" s="66"/>
      <c r="H144" s="46" t="s">
        <v>119</v>
      </c>
      <c r="I144" s="43">
        <v>19</v>
      </c>
      <c r="J144" s="68"/>
      <c r="K144" s="46" t="s">
        <v>119</v>
      </c>
      <c r="L144" s="43">
        <v>1407.84</v>
      </c>
      <c r="M144" s="20"/>
      <c r="N144" s="20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/>
      <c r="C145" s="42"/>
      <c r="D145" s="65"/>
      <c r="E145" s="47"/>
      <c r="F145" s="47"/>
      <c r="G145" s="66"/>
      <c r="H145" s="46"/>
      <c r="I145" s="43"/>
      <c r="J145" s="68"/>
      <c r="K145" s="46" t="s">
        <v>159</v>
      </c>
      <c r="L145" s="43">
        <v>1164.3</v>
      </c>
      <c r="M145" s="20"/>
      <c r="N145" s="20"/>
      <c r="O145" s="20"/>
      <c r="P145" s="20"/>
      <c r="Q145" s="20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0"/>
      <c r="B146" s="44" t="s">
        <v>131</v>
      </c>
      <c r="C146" s="64">
        <f>SUM(C140:C145)</f>
        <v>46782</v>
      </c>
      <c r="D146" s="65"/>
      <c r="E146" s="44" t="s">
        <v>131</v>
      </c>
      <c r="F146" s="64">
        <f>SUM(F140:F145)</f>
        <v>0</v>
      </c>
      <c r="G146" s="66"/>
      <c r="H146" s="44" t="s">
        <v>131</v>
      </c>
      <c r="I146" s="64">
        <f>SUM(I140:I145)</f>
        <v>2741</v>
      </c>
      <c r="J146" s="66"/>
      <c r="K146" s="44" t="s">
        <v>131</v>
      </c>
      <c r="L146" s="64">
        <f>SUM(L140:L145)</f>
        <v>2572.14</v>
      </c>
      <c r="M146" s="20"/>
      <c r="N146" s="20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1"/>
      <c r="C147" s="40"/>
      <c r="D147" s="38"/>
      <c r="E147" s="41"/>
      <c r="F147" s="40"/>
      <c r="G147" s="34"/>
      <c r="H147" s="41"/>
      <c r="I147" s="40"/>
      <c r="J147" s="34"/>
      <c r="K147" s="41"/>
      <c r="L147" s="40"/>
      <c r="M147" s="20"/>
      <c r="N147" s="20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22.5">
      <c r="A148" s="30"/>
      <c r="B148" s="77" t="s">
        <v>77</v>
      </c>
      <c r="C148" s="78">
        <v>6257</v>
      </c>
      <c r="D148" s="65"/>
      <c r="E148" s="44"/>
      <c r="F148" s="45"/>
      <c r="G148" s="66"/>
      <c r="H148" s="68"/>
      <c r="I148" s="68"/>
      <c r="J148" s="67"/>
      <c r="K148" s="80" t="s">
        <v>77</v>
      </c>
      <c r="L148" s="81">
        <v>4366.21</v>
      </c>
      <c r="M148" s="20"/>
      <c r="N148" s="20"/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2" ht="15">
      <c r="A149" s="71" t="s">
        <v>228</v>
      </c>
      <c r="B149" s="46" t="s">
        <v>23</v>
      </c>
      <c r="C149" s="42">
        <v>3338</v>
      </c>
      <c r="D149" s="65"/>
      <c r="E149" s="47"/>
      <c r="F149" s="47"/>
      <c r="G149" s="66"/>
      <c r="H149" s="67"/>
      <c r="I149" s="67"/>
      <c r="J149" s="67"/>
      <c r="K149" s="67"/>
      <c r="L149" s="67"/>
      <c r="M149" s="20">
        <v>29</v>
      </c>
      <c r="N149" s="20"/>
      <c r="O149" s="20"/>
      <c r="P149" s="20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</row>
    <row r="150" spans="1:30" ht="15">
      <c r="A150" s="30" t="s">
        <v>165</v>
      </c>
      <c r="B150" s="46" t="s">
        <v>142</v>
      </c>
      <c r="C150" s="42">
        <v>2475</v>
      </c>
      <c r="D150" s="65"/>
      <c r="E150" s="53"/>
      <c r="F150" s="53"/>
      <c r="G150" s="66"/>
      <c r="H150" s="68"/>
      <c r="I150" s="68"/>
      <c r="J150" s="66"/>
      <c r="K150" s="66"/>
      <c r="L150" s="67"/>
      <c r="M150" s="9"/>
      <c r="N150" s="9"/>
      <c r="O150" s="9"/>
      <c r="P150" s="9"/>
      <c r="Q150" s="9"/>
      <c r="R150" s="2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4" ht="15">
      <c r="A151" s="30"/>
      <c r="B151" s="46" t="s">
        <v>9</v>
      </c>
      <c r="C151" s="42">
        <v>954</v>
      </c>
      <c r="D151" s="65"/>
      <c r="E151" s="47"/>
      <c r="F151" s="47"/>
      <c r="G151" s="66"/>
      <c r="H151" s="46" t="s">
        <v>9</v>
      </c>
      <c r="I151" s="43">
        <v>206</v>
      </c>
      <c r="J151" s="68"/>
      <c r="K151" s="68"/>
      <c r="L151" s="67"/>
      <c r="M151" s="9"/>
      <c r="N151" s="9"/>
      <c r="O151" s="9"/>
      <c r="P151" s="9"/>
      <c r="Q151" s="9"/>
      <c r="R151" s="2"/>
      <c r="S151" s="2"/>
      <c r="T151" s="2"/>
      <c r="U151" s="2"/>
      <c r="V151" s="2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2" ht="22.5">
      <c r="A152" s="30"/>
      <c r="B152" s="46" t="s">
        <v>186</v>
      </c>
      <c r="C152" s="42">
        <v>13983</v>
      </c>
      <c r="D152" s="65"/>
      <c r="E152" s="44"/>
      <c r="F152" s="45"/>
      <c r="G152" s="66"/>
      <c r="H152" s="46" t="s">
        <v>120</v>
      </c>
      <c r="I152" s="43">
        <v>2117</v>
      </c>
      <c r="J152" s="66"/>
      <c r="K152" s="46" t="s">
        <v>120</v>
      </c>
      <c r="L152" s="67">
        <v>4185.75</v>
      </c>
      <c r="M152" s="9">
        <v>29</v>
      </c>
      <c r="N152" s="9"/>
      <c r="O152" s="9"/>
      <c r="P152" s="9"/>
      <c r="Q152" s="9"/>
      <c r="R152" s="2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4" ht="15">
      <c r="A153" s="30"/>
      <c r="B153" s="46" t="s">
        <v>5</v>
      </c>
      <c r="C153" s="42">
        <v>529</v>
      </c>
      <c r="D153" s="65"/>
      <c r="E153" s="53"/>
      <c r="F153" s="53"/>
      <c r="G153" s="66"/>
      <c r="H153" s="46" t="s">
        <v>116</v>
      </c>
      <c r="I153" s="43">
        <v>276</v>
      </c>
      <c r="J153" s="66"/>
      <c r="K153" s="66"/>
      <c r="L153" s="67"/>
      <c r="M153" s="9">
        <v>29</v>
      </c>
      <c r="N153" s="9"/>
      <c r="O153" s="9"/>
      <c r="P153" s="9"/>
      <c r="Q153" s="9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">
      <c r="A154" s="30"/>
      <c r="B154" s="46" t="s">
        <v>78</v>
      </c>
      <c r="C154" s="42">
        <v>1335</v>
      </c>
      <c r="D154" s="65"/>
      <c r="E154" s="47"/>
      <c r="F154" s="47"/>
      <c r="G154" s="66"/>
      <c r="H154" s="67"/>
      <c r="I154" s="67"/>
      <c r="J154" s="67"/>
      <c r="K154" s="46" t="s">
        <v>78</v>
      </c>
      <c r="L154" s="43">
        <v>380.33</v>
      </c>
      <c r="M154" s="9">
        <v>29</v>
      </c>
      <c r="N154" s="9"/>
      <c r="O154" s="9"/>
      <c r="P154" s="9"/>
      <c r="Q154" s="9"/>
      <c r="R154" s="2"/>
      <c r="S154" s="2"/>
      <c r="T154" s="2"/>
      <c r="U154" s="2"/>
      <c r="V154" s="2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70" ht="15">
      <c r="A155" s="30"/>
      <c r="B155" s="77" t="s">
        <v>79</v>
      </c>
      <c r="C155" s="78">
        <v>3101</v>
      </c>
      <c r="D155" s="65"/>
      <c r="E155" s="47"/>
      <c r="F155" s="47"/>
      <c r="G155" s="66"/>
      <c r="H155" s="77" t="s">
        <v>79</v>
      </c>
      <c r="I155" s="79">
        <v>47</v>
      </c>
      <c r="J155" s="67"/>
      <c r="K155" s="77" t="s">
        <v>79</v>
      </c>
      <c r="L155" s="79">
        <v>706</v>
      </c>
      <c r="M155" s="20">
        <v>29</v>
      </c>
      <c r="N155" s="20"/>
      <c r="O155" s="20"/>
      <c r="P155" s="20"/>
      <c r="Q155" s="20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0" ht="15">
      <c r="A156" s="30"/>
      <c r="B156" s="46" t="s">
        <v>80</v>
      </c>
      <c r="C156" s="42">
        <v>864</v>
      </c>
      <c r="D156" s="65"/>
      <c r="E156" s="47"/>
      <c r="F156" s="47"/>
      <c r="G156" s="66"/>
      <c r="H156" s="67"/>
      <c r="I156" s="67"/>
      <c r="J156" s="67"/>
      <c r="K156" s="46" t="s">
        <v>80</v>
      </c>
      <c r="L156" s="43">
        <v>395</v>
      </c>
      <c r="M156" s="20">
        <v>29</v>
      </c>
      <c r="N156" s="20"/>
      <c r="O156" s="20"/>
      <c r="P156" s="20"/>
      <c r="Q156" s="20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1:70" ht="15">
      <c r="A157" s="30"/>
      <c r="B157" s="46" t="s">
        <v>81</v>
      </c>
      <c r="C157" s="42">
        <v>810</v>
      </c>
      <c r="D157" s="65"/>
      <c r="E157" s="47"/>
      <c r="F157" s="47"/>
      <c r="G157" s="66"/>
      <c r="H157" s="67"/>
      <c r="I157" s="67"/>
      <c r="J157" s="67"/>
      <c r="K157" s="67"/>
      <c r="L157" s="67"/>
      <c r="M157" s="20">
        <v>29</v>
      </c>
      <c r="N157" s="20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1"/>
      <c r="B158" s="46" t="s">
        <v>82</v>
      </c>
      <c r="C158" s="42">
        <v>902</v>
      </c>
      <c r="D158" s="65"/>
      <c r="E158" s="47"/>
      <c r="F158" s="47"/>
      <c r="G158" s="66"/>
      <c r="H158" s="67"/>
      <c r="I158" s="67"/>
      <c r="J158" s="67"/>
      <c r="K158" s="67"/>
      <c r="L158" s="67"/>
      <c r="M158" s="20">
        <v>29</v>
      </c>
      <c r="N158" s="20"/>
      <c r="O158" s="20"/>
      <c r="P158" s="20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0"/>
      <c r="B159" s="77" t="s">
        <v>76</v>
      </c>
      <c r="C159" s="78">
        <v>796</v>
      </c>
      <c r="D159" s="7"/>
      <c r="E159" s="17"/>
      <c r="F159" s="17"/>
      <c r="G159" s="10"/>
      <c r="H159" s="19"/>
      <c r="I159" s="19"/>
      <c r="J159" s="19"/>
      <c r="K159" s="77" t="s">
        <v>76</v>
      </c>
      <c r="L159" s="79">
        <v>80</v>
      </c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0"/>
      <c r="B160" s="15" t="s">
        <v>131</v>
      </c>
      <c r="C160" s="14">
        <f>SUM(C148:C159)</f>
        <v>35344</v>
      </c>
      <c r="D160" s="7"/>
      <c r="E160" s="15" t="s">
        <v>131</v>
      </c>
      <c r="F160" s="14">
        <f>SUM(F148:F159)</f>
        <v>0</v>
      </c>
      <c r="G160" s="10"/>
      <c r="H160" s="15" t="s">
        <v>131</v>
      </c>
      <c r="I160" s="14">
        <f>SUM(I148:I159)</f>
        <v>2646</v>
      </c>
      <c r="J160" s="10"/>
      <c r="K160" s="15" t="s">
        <v>131</v>
      </c>
      <c r="L160" s="14">
        <f>SUM(L148:L159)</f>
        <v>10113.289999999999</v>
      </c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34" s="1" customFormat="1" ht="15">
      <c r="A161" s="30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16"/>
      <c r="N161" s="16"/>
      <c r="O161" s="16"/>
      <c r="P161" s="16"/>
      <c r="Q161" s="16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12" ht="22.5">
      <c r="A162" s="30"/>
      <c r="B162" s="77" t="s">
        <v>144</v>
      </c>
      <c r="C162" s="78">
        <v>3276</v>
      </c>
      <c r="D162" s="7"/>
      <c r="E162" s="17"/>
      <c r="F162" s="17"/>
      <c r="G162" s="10"/>
      <c r="H162" s="77" t="s">
        <v>46</v>
      </c>
      <c r="I162" s="79">
        <v>10</v>
      </c>
      <c r="J162" s="68"/>
      <c r="K162" s="77" t="s">
        <v>46</v>
      </c>
      <c r="L162" s="79">
        <v>626.46</v>
      </c>
    </row>
    <row r="163" spans="1:13" ht="14.25">
      <c r="A163" s="30"/>
      <c r="B163" s="77" t="s">
        <v>50</v>
      </c>
      <c r="C163" s="78">
        <v>3968</v>
      </c>
      <c r="D163" s="7"/>
      <c r="E163" s="17"/>
      <c r="F163" s="17"/>
      <c r="G163" s="10"/>
      <c r="H163" s="68"/>
      <c r="I163" s="68"/>
      <c r="J163" s="68"/>
      <c r="K163" s="77" t="s">
        <v>50</v>
      </c>
      <c r="L163" s="79">
        <v>1708.2</v>
      </c>
      <c r="M163" s="18">
        <v>29</v>
      </c>
    </row>
    <row r="164" spans="1:12" ht="26.25" customHeight="1">
      <c r="A164" s="71" t="s">
        <v>229</v>
      </c>
      <c r="B164" s="83" t="s">
        <v>61</v>
      </c>
      <c r="C164" s="84">
        <v>0</v>
      </c>
      <c r="D164" s="171"/>
      <c r="E164" s="173"/>
      <c r="F164" s="173"/>
      <c r="G164" s="170"/>
      <c r="H164" s="76"/>
      <c r="I164" s="76"/>
      <c r="J164" s="76"/>
      <c r="K164" s="83" t="s">
        <v>61</v>
      </c>
      <c r="L164" s="85">
        <v>0</v>
      </c>
    </row>
    <row r="165" spans="1:70" ht="17.25" customHeight="1">
      <c r="A165" s="30" t="s">
        <v>166</v>
      </c>
      <c r="B165" s="77" t="s">
        <v>63</v>
      </c>
      <c r="C165" s="78">
        <v>1853</v>
      </c>
      <c r="D165" s="7"/>
      <c r="E165" s="17"/>
      <c r="F165" s="17"/>
      <c r="G165" s="10"/>
      <c r="H165" s="67"/>
      <c r="I165" s="67"/>
      <c r="J165" s="67"/>
      <c r="K165" s="77" t="s">
        <v>123</v>
      </c>
      <c r="L165" s="79">
        <v>535.82</v>
      </c>
      <c r="M165" s="9"/>
      <c r="N165" s="9"/>
      <c r="O165" s="9"/>
      <c r="P165" s="9"/>
      <c r="Q165" s="9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5">
      <c r="A166" s="30"/>
      <c r="B166" s="174" t="s">
        <v>145</v>
      </c>
      <c r="C166" s="175">
        <v>4895.65</v>
      </c>
      <c r="D166" s="90"/>
      <c r="E166" s="91"/>
      <c r="F166" s="91"/>
      <c r="G166" s="92"/>
      <c r="H166" s="174" t="s">
        <v>12</v>
      </c>
      <c r="I166" s="176">
        <v>72</v>
      </c>
      <c r="J166" s="177"/>
      <c r="K166" s="174" t="s">
        <v>12</v>
      </c>
      <c r="L166" s="176">
        <v>1215.42</v>
      </c>
      <c r="M166" s="9"/>
      <c r="N166" s="9"/>
      <c r="O166" s="9"/>
      <c r="P166" s="9"/>
      <c r="Q166" s="9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32" ht="15">
      <c r="A167" s="30"/>
      <c r="B167" s="77" t="s">
        <v>54</v>
      </c>
      <c r="C167" s="78">
        <v>6964</v>
      </c>
      <c r="D167" s="7"/>
      <c r="E167" s="17"/>
      <c r="F167" s="17"/>
      <c r="G167" s="10"/>
      <c r="H167" s="77" t="s">
        <v>54</v>
      </c>
      <c r="I167" s="79">
        <v>673</v>
      </c>
      <c r="J167" s="68"/>
      <c r="K167" s="82" t="s">
        <v>54</v>
      </c>
      <c r="L167" s="82">
        <v>5094.84</v>
      </c>
      <c r="M167" s="9">
        <v>29</v>
      </c>
      <c r="N167" s="9"/>
      <c r="O167" s="9"/>
      <c r="P167" s="9"/>
      <c r="Q167" s="9"/>
      <c r="R167" s="2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12" ht="14.25">
      <c r="A168" s="30"/>
      <c r="B168" s="77" t="s">
        <v>25</v>
      </c>
      <c r="C168" s="78">
        <v>5111</v>
      </c>
      <c r="D168" s="7"/>
      <c r="E168" s="17"/>
      <c r="F168" s="17"/>
      <c r="G168" s="10"/>
      <c r="H168" s="77" t="s">
        <v>25</v>
      </c>
      <c r="I168" s="79">
        <v>22</v>
      </c>
      <c r="J168" s="67"/>
      <c r="K168" s="67"/>
      <c r="L168" s="67"/>
    </row>
    <row r="169" spans="1:30" ht="15">
      <c r="A169" s="30"/>
      <c r="B169" s="77" t="s">
        <v>45</v>
      </c>
      <c r="C169" s="78">
        <v>1376</v>
      </c>
      <c r="D169" s="7"/>
      <c r="E169" s="17"/>
      <c r="F169" s="17"/>
      <c r="G169" s="10"/>
      <c r="H169" s="68"/>
      <c r="I169" s="68"/>
      <c r="J169" s="68"/>
      <c r="K169" s="68"/>
      <c r="L169" s="68"/>
      <c r="M169" s="9"/>
      <c r="N169" s="9"/>
      <c r="O169" s="9"/>
      <c r="P169" s="9"/>
      <c r="Q169" s="9"/>
      <c r="R169" s="2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13" ht="17.25" customHeight="1">
      <c r="A170" s="30"/>
      <c r="B170" s="77" t="s">
        <v>67</v>
      </c>
      <c r="C170" s="78">
        <v>1446</v>
      </c>
      <c r="D170" s="7"/>
      <c r="E170" s="17"/>
      <c r="F170" s="17"/>
      <c r="G170" s="10"/>
      <c r="H170" s="67"/>
      <c r="I170" s="67"/>
      <c r="J170" s="67"/>
      <c r="K170" s="68"/>
      <c r="L170" s="68"/>
      <c r="M170" s="18">
        <v>29</v>
      </c>
    </row>
    <row r="171" spans="1:70" ht="15">
      <c r="A171" s="31"/>
      <c r="B171" s="77" t="s">
        <v>49</v>
      </c>
      <c r="C171" s="78">
        <v>1022</v>
      </c>
      <c r="D171" s="7"/>
      <c r="E171" s="17"/>
      <c r="F171" s="17"/>
      <c r="G171" s="10"/>
      <c r="H171" s="68"/>
      <c r="I171" s="68"/>
      <c r="J171" s="68"/>
      <c r="K171" s="68"/>
      <c r="L171" s="68"/>
      <c r="M171" s="9">
        <v>29</v>
      </c>
      <c r="N171" s="9"/>
      <c r="O171" s="9"/>
      <c r="P171" s="9"/>
      <c r="Q171" s="9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12" ht="14.25">
      <c r="A172" s="31"/>
      <c r="B172" s="11"/>
      <c r="C172" s="13"/>
      <c r="D172" s="7"/>
      <c r="E172" s="17"/>
      <c r="F172" s="17"/>
      <c r="G172" s="10"/>
      <c r="H172" s="68"/>
      <c r="I172" s="68"/>
      <c r="J172" s="68"/>
      <c r="K172" s="77" t="s">
        <v>126</v>
      </c>
      <c r="L172" s="79">
        <v>493.45</v>
      </c>
    </row>
    <row r="173" spans="1:12" ht="14.25">
      <c r="A173" s="30"/>
      <c r="B173" s="15" t="s">
        <v>131</v>
      </c>
      <c r="C173" s="14">
        <f>SUM(C162:C172)</f>
        <v>29911.65</v>
      </c>
      <c r="D173" s="7"/>
      <c r="E173" s="15" t="s">
        <v>131</v>
      </c>
      <c r="F173" s="14">
        <f>SUM(F162:F172)</f>
        <v>0</v>
      </c>
      <c r="G173" s="10"/>
      <c r="H173" s="44" t="s">
        <v>131</v>
      </c>
      <c r="I173" s="64">
        <f>SUM(I162:I172)</f>
        <v>777</v>
      </c>
      <c r="J173" s="66"/>
      <c r="K173" s="44" t="s">
        <v>131</v>
      </c>
      <c r="L173" s="64">
        <f>SUM(L162:L172)</f>
        <v>9674.19</v>
      </c>
    </row>
    <row r="174" spans="1:34" s="1" customFormat="1" ht="15">
      <c r="A174" s="30"/>
      <c r="B174" s="41"/>
      <c r="C174" s="40"/>
      <c r="D174" s="38"/>
      <c r="E174" s="41"/>
      <c r="F174" s="40"/>
      <c r="G174" s="34"/>
      <c r="H174" s="41"/>
      <c r="I174" s="40"/>
      <c r="J174" s="34"/>
      <c r="K174" s="41"/>
      <c r="L174" s="40"/>
      <c r="M174" s="16"/>
      <c r="N174" s="9" t="s">
        <v>199</v>
      </c>
      <c r="O174" s="9"/>
      <c r="P174" s="9"/>
      <c r="Q174" s="9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s="1" customFormat="1" ht="22.5">
      <c r="A175" s="71" t="s">
        <v>230</v>
      </c>
      <c r="B175" s="11" t="s">
        <v>140</v>
      </c>
      <c r="C175" s="42">
        <v>55825</v>
      </c>
      <c r="D175" s="7"/>
      <c r="E175" s="17"/>
      <c r="F175" s="17"/>
      <c r="G175" s="10"/>
      <c r="H175" s="12" t="s">
        <v>140</v>
      </c>
      <c r="I175" s="43">
        <v>11886</v>
      </c>
      <c r="J175" s="19"/>
      <c r="K175" s="67" t="s">
        <v>62</v>
      </c>
      <c r="L175" s="67">
        <v>2241.11</v>
      </c>
      <c r="M175" s="16"/>
      <c r="N175" s="105" t="s">
        <v>190</v>
      </c>
      <c r="O175" s="105"/>
      <c r="P175" s="9"/>
      <c r="Q175" s="9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2" ht="15">
      <c r="A176" s="31" t="s">
        <v>167</v>
      </c>
      <c r="B176" s="46" t="s">
        <v>64</v>
      </c>
      <c r="C176" s="42">
        <v>6328</v>
      </c>
      <c r="D176" s="7"/>
      <c r="E176" s="17"/>
      <c r="F176" s="17"/>
      <c r="G176" s="10"/>
      <c r="H176" s="19"/>
      <c r="I176" s="19"/>
      <c r="J176" s="19"/>
      <c r="K176" s="46" t="s">
        <v>64</v>
      </c>
      <c r="L176" s="43">
        <v>983.8</v>
      </c>
      <c r="M176" s="9"/>
      <c r="N176" s="9" t="s">
        <v>191</v>
      </c>
      <c r="O176" s="9" t="s">
        <v>192</v>
      </c>
      <c r="P176" s="9" t="s">
        <v>193</v>
      </c>
      <c r="Q176" s="9" t="s">
        <v>194</v>
      </c>
      <c r="R176" s="2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70" ht="15">
      <c r="A177" s="31"/>
      <c r="B177" s="68" t="s">
        <v>146</v>
      </c>
      <c r="C177" s="68">
        <v>1608</v>
      </c>
      <c r="D177" s="51"/>
      <c r="E177" s="51"/>
      <c r="F177" s="51"/>
      <c r="G177" s="51"/>
      <c r="H177" s="51"/>
      <c r="I177" s="51"/>
      <c r="J177" s="51"/>
      <c r="K177" s="46" t="s">
        <v>124</v>
      </c>
      <c r="L177" s="43">
        <v>288.74</v>
      </c>
      <c r="M177" s="9"/>
      <c r="N177" s="106">
        <f>SUM(C148+C155+C159+C173)</f>
        <v>40065.65</v>
      </c>
      <c r="O177" s="106"/>
      <c r="P177" s="106">
        <f>SUM(I155+I162+I166+I167+I168)</f>
        <v>824</v>
      </c>
      <c r="Q177" s="106">
        <f>SUM(L148+L155+L159+L173)</f>
        <v>14826.400000000001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17" ht="14.25">
      <c r="A178" s="63"/>
      <c r="B178" s="15" t="s">
        <v>131</v>
      </c>
      <c r="C178" s="14">
        <f>SUM(C175:C177)</f>
        <v>63761</v>
      </c>
      <c r="D178" s="7"/>
      <c r="E178" s="15" t="s">
        <v>131</v>
      </c>
      <c r="F178" s="14">
        <f>SUM(F175:F177)</f>
        <v>0</v>
      </c>
      <c r="G178" s="10"/>
      <c r="H178" s="15" t="s">
        <v>131</v>
      </c>
      <c r="I178" s="14">
        <f>SUM(I175:I177)</f>
        <v>11886</v>
      </c>
      <c r="J178" s="10"/>
      <c r="K178" s="15" t="s">
        <v>131</v>
      </c>
      <c r="L178" s="14">
        <f>SUM(L175:L177)</f>
        <v>3513.6499999999996</v>
      </c>
      <c r="N178" s="20" t="s">
        <v>196</v>
      </c>
      <c r="O178" s="20"/>
      <c r="P178" s="20"/>
      <c r="Q178" s="20"/>
    </row>
    <row r="179" spans="1:34" s="1" customFormat="1" ht="15">
      <c r="A179" s="31"/>
      <c r="B179" s="41"/>
      <c r="C179" s="40"/>
      <c r="D179" s="38"/>
      <c r="E179" s="41"/>
      <c r="F179" s="40"/>
      <c r="G179" s="34"/>
      <c r="H179" s="41"/>
      <c r="I179" s="40"/>
      <c r="J179" s="34"/>
      <c r="K179" s="41"/>
      <c r="L179" s="40"/>
      <c r="M179" s="16"/>
      <c r="N179" s="104">
        <f>SUM(C138+C146+C149+C150+C151+C152+C153+C154+C156+C157+C158+C178)</f>
        <v>186180</v>
      </c>
      <c r="O179" s="104"/>
      <c r="P179" s="104">
        <f>SUM(I138+I140+I143+I144+I151+I152+I153+I175)</f>
        <v>19449</v>
      </c>
      <c r="Q179" s="104">
        <f>SUM(L138+L146+L152+L154+L156+L178)</f>
        <v>15088.439999999999</v>
      </c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2:70" ht="15">
      <c r="B180" s="55"/>
      <c r="C180" s="21"/>
      <c r="D180" s="22"/>
      <c r="E180" s="23"/>
      <c r="F180" s="23"/>
      <c r="G180" s="24"/>
      <c r="J180" s="56"/>
      <c r="M180" s="20"/>
      <c r="N180" s="20"/>
      <c r="O180" s="20"/>
      <c r="P180" s="20"/>
      <c r="Q180" s="20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2:17" ht="14.25">
      <c r="B181" s="26" t="s">
        <v>132</v>
      </c>
      <c r="C181" s="27">
        <f>SUM(C8+C19+C31+C41+C55+C61+C65+C73+C83+C98+C105+C116+C120+C129+C138+C146+C160+C173+C178)</f>
        <v>563687.65</v>
      </c>
      <c r="D181" s="21"/>
      <c r="E181" s="26" t="s">
        <v>132</v>
      </c>
      <c r="F181" s="27">
        <f>SUM(F8+F19+F31+F41+F55+F61+F65+F73+F83+F98+F105+F116+F120+F129+F138+F146+F160+F173+F178)</f>
        <v>30724.26</v>
      </c>
      <c r="G181" s="28"/>
      <c r="H181" s="26" t="s">
        <v>132</v>
      </c>
      <c r="I181" s="27">
        <f>SUM(I8+I19+I31+I41+I55+I61+I65+I73+I83+I98+I105+I116+I120+I129+I138+I146+I160+I173+I178)</f>
        <v>53829</v>
      </c>
      <c r="J181" s="56"/>
      <c r="K181" s="26" t="s">
        <v>132</v>
      </c>
      <c r="L181" s="27">
        <f>SUM(L8+L19+L31+L41+L55+L61+L65+L73+L83+L98+L105+L116+L120+L129+L138+L146+L160+L173+L178)</f>
        <v>87717.87999999999</v>
      </c>
      <c r="N181" s="110">
        <f>SUM(N54+N56+N96+N98+N129+N131+N177+N179)</f>
        <v>563687.65</v>
      </c>
      <c r="O181" s="110">
        <f>SUM(O54+O56+O98+O129)</f>
        <v>30724.26</v>
      </c>
      <c r="P181" s="110">
        <f>SUM(P54+P96+P98+P129+P131+P177+P179)</f>
        <v>53829</v>
      </c>
      <c r="Q181" s="110">
        <f>SUM(Q54+Q56+Q96+Q98+Q129+Q131+Q177+Q179)</f>
        <v>87717.88</v>
      </c>
    </row>
    <row r="182" spans="2:12" ht="14.25">
      <c r="B182" s="26"/>
      <c r="C182" s="27"/>
      <c r="D182" s="21"/>
      <c r="E182" s="29"/>
      <c r="F182" s="29"/>
      <c r="G182" s="28"/>
      <c r="J182" s="56"/>
      <c r="K182" s="56"/>
      <c r="L182" s="56"/>
    </row>
    <row r="183" spans="2:12" ht="14.25">
      <c r="B183" s="48">
        <v>586493.65</v>
      </c>
      <c r="F183" s="48">
        <v>30724.26</v>
      </c>
      <c r="I183" s="48">
        <v>59086</v>
      </c>
      <c r="L183" s="48">
        <v>93524.51</v>
      </c>
    </row>
    <row r="187" spans="1:12" ht="14.25">
      <c r="A187" s="100" t="s">
        <v>182</v>
      </c>
      <c r="B187" s="101"/>
      <c r="C187" s="89">
        <f>SUM(C8+C10+C11+C12+C13+C14+C18+C31+C41+C55+C61+C67+C68+C70+C71+C72+C77+C79+C82+C98+C100+C102+C103+C116+C148+C155+C159+C173)</f>
        <v>231531.65</v>
      </c>
      <c r="D187" s="101"/>
      <c r="E187" s="101"/>
      <c r="F187" s="89">
        <f>SUM(F8+F10+F11+F12+F13+F14+F18+F31+F41+F55+F61+F67+F68+F70+F71+F72+F77+F79+F82+F98+F100+F102+F103+F116+F148+F155+F159+F173)</f>
        <v>11958.619999999999</v>
      </c>
      <c r="G187" s="101"/>
      <c r="H187" s="101"/>
      <c r="I187" s="89">
        <f>SUM(I8+I10+I11+I12+I13+I14+I18+I31+I41+I55+I61+I67+I68+I70+I71+I72+I77+I79+I82+I98+I100+I102+I103+I116+I148+I155+I159+I173)</f>
        <v>15421</v>
      </c>
      <c r="J187" s="101"/>
      <c r="K187" s="101"/>
      <c r="L187" s="89">
        <f>SUM(L8+L10+L11+L12+L13+L14+L18+L31+L41+L55+L61+L73+L77+L79+L82+L94+L95+L100+L102+L107+L112+L113+L115+L148+L155+L159+L173)</f>
        <v>56075.01</v>
      </c>
    </row>
    <row r="188" spans="1:19" ht="14.25">
      <c r="A188" s="25" t="s">
        <v>183</v>
      </c>
      <c r="C188" s="102">
        <f>SUM(C15+C16+C17+C63+C64+C69+C75+C76+C78+C80+C81+C101+C120+C129+C138+C146+C149+C150+C151+C152+C153+C154+C156+C157+C158+C178)</f>
        <v>332156</v>
      </c>
      <c r="D188" s="103"/>
      <c r="E188" s="103"/>
      <c r="F188" s="102">
        <f>SUM(F15+F16+F17+F63+F64+F69+F75+F76+F78+F80+F81+F101+F120+F129+F138+F146+F149+F150+F151+F152+F153+F154+F156+F157+F158+F178)</f>
        <v>18765.64</v>
      </c>
      <c r="G188" s="103"/>
      <c r="H188" s="103"/>
      <c r="I188" s="102">
        <f>SUM(I15+I16+I17+I63+I64+I69+I75+I76+I78+I80+I81+I101+I120+I129+I138+I146+I149+I150+I151+I152+I153+I154+I156+I157+I158+I178)</f>
        <v>38408</v>
      </c>
      <c r="J188" s="103"/>
      <c r="K188" s="103"/>
      <c r="L188" s="102">
        <f>SUM(L15+L80+L81+L96+L101+L104+L120+L129+L138+L146+L152+L154+L156+L178)</f>
        <v>31642.870000000003</v>
      </c>
      <c r="S188" s="107"/>
    </row>
    <row r="189" spans="1:12" ht="14.25">
      <c r="A189" s="25" t="s">
        <v>189</v>
      </c>
      <c r="C189" s="112">
        <f>SUM(C187:C188)</f>
        <v>563687.65</v>
      </c>
      <c r="F189" s="49">
        <f>SUM(F187:F188)</f>
        <v>30724.26</v>
      </c>
      <c r="I189" s="112">
        <f>SUM(I187:I188)</f>
        <v>53829</v>
      </c>
      <c r="L189" s="112">
        <f>SUM(L187:L188)</f>
        <v>87717.88</v>
      </c>
    </row>
    <row r="190" spans="1:12" ht="14.25">
      <c r="A190" s="182" t="s">
        <v>244</v>
      </c>
      <c r="B190" s="183"/>
      <c r="C190" s="181">
        <f>SUM(C189/100*6)</f>
        <v>33821.259000000005</v>
      </c>
      <c r="D190" s="183"/>
      <c r="E190" s="183"/>
      <c r="F190" s="181">
        <f>SUM(F189/100*13)</f>
        <v>3994.1537999999996</v>
      </c>
      <c r="G190" s="183"/>
      <c r="H190" s="183"/>
      <c r="I190" s="181">
        <f>SUM(I189/100*13)</f>
        <v>6997.7699999999995</v>
      </c>
      <c r="J190" s="183"/>
      <c r="K190" s="183"/>
      <c r="L190" s="181">
        <f>SUM(L189/100*26)</f>
        <v>22806.6488</v>
      </c>
    </row>
    <row r="192" spans="2:17" ht="14.25">
      <c r="B192" s="49" t="s">
        <v>184</v>
      </c>
      <c r="N192" s="108"/>
      <c r="O192" s="108"/>
      <c r="P192" s="108"/>
      <c r="Q192" s="108"/>
    </row>
    <row r="193" spans="1:70" ht="34.5" customHeight="1">
      <c r="A193" s="113"/>
      <c r="B193" s="83" t="s">
        <v>251</v>
      </c>
      <c r="C193" s="84">
        <v>2192</v>
      </c>
      <c r="D193" s="65"/>
      <c r="E193" s="47"/>
      <c r="F193" s="47"/>
      <c r="G193" s="66"/>
      <c r="H193" s="68"/>
      <c r="I193" s="68"/>
      <c r="J193" s="67"/>
      <c r="K193" s="68"/>
      <c r="L193" s="68"/>
      <c r="M193" s="20">
        <v>21</v>
      </c>
      <c r="N193" s="20"/>
      <c r="O193" s="20"/>
      <c r="P193" s="20"/>
      <c r="Q193" s="20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1:70" ht="34.5" customHeight="1">
      <c r="A194" s="113"/>
      <c r="B194" s="83" t="s">
        <v>61</v>
      </c>
      <c r="C194" s="84">
        <v>1247</v>
      </c>
      <c r="D194" s="171"/>
      <c r="E194" s="173"/>
      <c r="F194" s="173"/>
      <c r="G194" s="170"/>
      <c r="H194" s="76"/>
      <c r="I194" s="76"/>
      <c r="J194" s="76"/>
      <c r="K194" s="83" t="s">
        <v>61</v>
      </c>
      <c r="L194" s="85">
        <v>391.7</v>
      </c>
      <c r="M194" s="20"/>
      <c r="N194" s="20"/>
      <c r="O194" s="20"/>
      <c r="P194" s="20"/>
      <c r="Q194" s="20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</row>
    <row r="195" spans="1:70" ht="34.5" customHeight="1" thickBot="1">
      <c r="A195" s="113"/>
      <c r="B195" s="83" t="s">
        <v>6</v>
      </c>
      <c r="C195" s="84">
        <v>19367</v>
      </c>
      <c r="D195" s="171"/>
      <c r="E195" s="179"/>
      <c r="F195" s="179"/>
      <c r="G195" s="170"/>
      <c r="H195" s="83" t="s">
        <v>6</v>
      </c>
      <c r="I195" s="85">
        <v>5257</v>
      </c>
      <c r="J195" s="170"/>
      <c r="K195" s="83" t="s">
        <v>6</v>
      </c>
      <c r="L195" s="85">
        <v>5414.93</v>
      </c>
      <c r="M195" s="20"/>
      <c r="N195" s="20"/>
      <c r="O195" s="20"/>
      <c r="P195" s="20"/>
      <c r="Q195" s="20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2:17" ht="15" thickBot="1">
      <c r="B196" s="93" t="s">
        <v>187</v>
      </c>
      <c r="C196" s="94">
        <f>SUM(C193:C195)</f>
        <v>22806</v>
      </c>
      <c r="D196" s="95"/>
      <c r="E196" s="96"/>
      <c r="F196" s="94">
        <f>SUM(F193:F195)</f>
        <v>0</v>
      </c>
      <c r="G196" s="97"/>
      <c r="H196" s="98"/>
      <c r="I196" s="94">
        <f>SUM(I193:I195)</f>
        <v>5257</v>
      </c>
      <c r="J196" s="99"/>
      <c r="K196" s="98"/>
      <c r="L196" s="94">
        <f>SUM(L193:L195)</f>
        <v>5806.63</v>
      </c>
      <c r="N196" s="108"/>
      <c r="O196" s="108"/>
      <c r="P196" s="108"/>
      <c r="Q196" s="108"/>
    </row>
    <row r="197" spans="14:17" ht="14.25">
      <c r="N197" s="108"/>
      <c r="O197" s="108"/>
      <c r="P197" s="108"/>
      <c r="Q197" s="108"/>
    </row>
    <row r="198" spans="2:17" ht="14.25">
      <c r="B198" s="48" t="s">
        <v>188</v>
      </c>
      <c r="C198" s="88">
        <v>586493.65</v>
      </c>
      <c r="F198" s="48">
        <v>30724.26</v>
      </c>
      <c r="I198" s="48">
        <v>59086</v>
      </c>
      <c r="L198" s="48">
        <v>93524.51</v>
      </c>
      <c r="N198" s="108"/>
      <c r="O198" s="108"/>
      <c r="P198" s="108"/>
      <c r="Q198" s="108"/>
    </row>
    <row r="199" spans="2:17" ht="14.25">
      <c r="B199" s="49" t="s">
        <v>215</v>
      </c>
      <c r="C199" s="112">
        <f>-SUM(C196)</f>
        <v>-22806</v>
      </c>
      <c r="F199" s="112">
        <f>-SUM(F196)</f>
        <v>0</v>
      </c>
      <c r="I199" s="112">
        <f>-SUM(I196)</f>
        <v>-5257</v>
      </c>
      <c r="L199" s="112">
        <f>-SUM(L196)</f>
        <v>-5806.63</v>
      </c>
      <c r="N199" s="108"/>
      <c r="O199" s="108"/>
      <c r="P199" s="108"/>
      <c r="Q199" s="108"/>
    </row>
    <row r="200" spans="2:17" ht="14.25">
      <c r="B200" s="49" t="s">
        <v>189</v>
      </c>
      <c r="C200" s="49">
        <f>SUM(C198:C199)</f>
        <v>563687.65</v>
      </c>
      <c r="F200" s="49">
        <f>SUM(F198:F199)</f>
        <v>30724.26</v>
      </c>
      <c r="I200" s="49">
        <f>SUM(I198:I199)</f>
        <v>53829</v>
      </c>
      <c r="L200" s="49">
        <f>SUM(L198:L199)</f>
        <v>87717.87999999999</v>
      </c>
      <c r="N200" s="108"/>
      <c r="O200" s="108"/>
      <c r="P200" s="108"/>
      <c r="Q200" s="108"/>
    </row>
    <row r="201" spans="14:17" ht="14.25">
      <c r="N201" s="108"/>
      <c r="O201" s="108"/>
      <c r="P201" s="108"/>
      <c r="Q201" s="108"/>
    </row>
    <row r="202" spans="14:17" ht="14.25">
      <c r="N202" s="108"/>
      <c r="O202" s="108"/>
      <c r="P202" s="108"/>
      <c r="Q202" s="108"/>
    </row>
    <row r="203" spans="2:17" ht="18.75">
      <c r="B203" s="180" t="s">
        <v>252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N203" s="108"/>
      <c r="O203" s="108"/>
      <c r="P203" s="108"/>
      <c r="Q203" s="108"/>
    </row>
    <row r="204" spans="2:17" ht="18.75">
      <c r="B204" s="180" t="s">
        <v>253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N204" s="108"/>
      <c r="O204" s="108"/>
      <c r="P204" s="108"/>
      <c r="Q204" s="108"/>
    </row>
    <row r="206" ht="14.25">
      <c r="B206" s="49" t="s">
        <v>242</v>
      </c>
    </row>
    <row r="231" spans="14:15" ht="14.25">
      <c r="N231" s="178"/>
      <c r="O231" s="178"/>
    </row>
    <row r="234" ht="14.25">
      <c r="N234" s="17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241"/>
  <sheetViews>
    <sheetView zoomScalePageLayoutView="0" workbookViewId="0" topLeftCell="A1">
      <selection activeCell="C5" sqref="C5:C7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.09765625" style="49" bestFit="1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8" customWidth="1"/>
  </cols>
  <sheetData>
    <row r="1" ht="14.25">
      <c r="B1" s="57" t="s">
        <v>265</v>
      </c>
    </row>
    <row r="2" spans="1:32" ht="30" customHeight="1">
      <c r="A2" s="30"/>
      <c r="B2" s="223" t="s">
        <v>0</v>
      </c>
      <c r="C2" s="224"/>
      <c r="D2" s="7"/>
      <c r="E2" s="218" t="s">
        <v>109</v>
      </c>
      <c r="F2" s="225"/>
      <c r="G2" s="8"/>
      <c r="H2" s="218" t="s">
        <v>113</v>
      </c>
      <c r="I2" s="225"/>
      <c r="J2" s="19"/>
      <c r="K2" s="218" t="s">
        <v>122</v>
      </c>
      <c r="L2" s="21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" customHeight="1">
      <c r="A3" s="71" t="s">
        <v>258</v>
      </c>
      <c r="B3" s="207"/>
      <c r="C3" s="208"/>
      <c r="D3" s="7"/>
      <c r="E3" s="167"/>
      <c r="F3" s="168"/>
      <c r="G3" s="8"/>
      <c r="H3" s="83" t="s">
        <v>6</v>
      </c>
      <c r="I3" s="85">
        <v>5257</v>
      </c>
      <c r="J3" s="19"/>
      <c r="K3" s="167"/>
      <c r="L3" s="169"/>
      <c r="M3" s="9"/>
      <c r="N3" s="9"/>
      <c r="O3" s="9"/>
      <c r="P3" s="9"/>
      <c r="Q3" s="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1.75" customHeight="1">
      <c r="A4" s="30"/>
      <c r="B4" s="73"/>
      <c r="C4" s="58"/>
      <c r="D4" s="38"/>
      <c r="E4" s="59"/>
      <c r="F4" s="60"/>
      <c r="G4" s="61"/>
      <c r="H4" s="210"/>
      <c r="I4" s="211"/>
      <c r="J4" s="54"/>
      <c r="K4" s="59"/>
      <c r="L4" s="62"/>
      <c r="M4" s="9"/>
      <c r="N4" s="9"/>
      <c r="O4" s="9"/>
      <c r="P4" s="9"/>
      <c r="Q4" s="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" customHeight="1">
      <c r="A5" s="30" t="s">
        <v>222</v>
      </c>
      <c r="B5" s="212" t="s">
        <v>266</v>
      </c>
      <c r="C5" s="169">
        <v>1992</v>
      </c>
      <c r="D5" s="7"/>
      <c r="E5" s="167"/>
      <c r="F5" s="168"/>
      <c r="G5" s="8"/>
      <c r="H5" s="75"/>
      <c r="I5" s="209"/>
      <c r="J5" s="19"/>
      <c r="K5" s="167"/>
      <c r="L5" s="169"/>
      <c r="M5" s="9"/>
      <c r="N5" s="9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 customHeight="1">
      <c r="A6" s="30"/>
      <c r="B6" s="212" t="s">
        <v>267</v>
      </c>
      <c r="C6" s="169">
        <v>1036</v>
      </c>
      <c r="D6" s="7"/>
      <c r="E6" s="167"/>
      <c r="F6" s="168"/>
      <c r="G6" s="8"/>
      <c r="H6" s="75"/>
      <c r="I6" s="209"/>
      <c r="J6" s="19"/>
      <c r="K6" s="167"/>
      <c r="L6" s="169"/>
      <c r="M6" s="9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30"/>
      <c r="B7" s="212" t="s">
        <v>268</v>
      </c>
      <c r="C7" s="169">
        <v>670.24</v>
      </c>
      <c r="D7" s="7"/>
      <c r="E7" s="167"/>
      <c r="F7" s="168"/>
      <c r="G7" s="8"/>
      <c r="H7" s="75"/>
      <c r="I7" s="209"/>
      <c r="J7" s="19"/>
      <c r="K7" s="167"/>
      <c r="L7" s="169"/>
      <c r="M7" s="9"/>
      <c r="N7" s="9"/>
      <c r="O7" s="9"/>
      <c r="P7" s="9"/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0" customHeight="1">
      <c r="A8" s="30"/>
      <c r="B8" s="207"/>
      <c r="C8" s="208"/>
      <c r="D8" s="7"/>
      <c r="E8" s="167"/>
      <c r="F8" s="168"/>
      <c r="G8" s="8"/>
      <c r="H8" s="75"/>
      <c r="I8" s="209"/>
      <c r="J8" s="19"/>
      <c r="K8" s="167"/>
      <c r="L8" s="169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0" customHeight="1">
      <c r="A9" s="30"/>
      <c r="B9" s="207"/>
      <c r="C9" s="208"/>
      <c r="D9" s="7"/>
      <c r="E9" s="167"/>
      <c r="F9" s="168"/>
      <c r="G9" s="8"/>
      <c r="H9" s="167"/>
      <c r="I9" s="168"/>
      <c r="J9" s="19"/>
      <c r="K9" s="167"/>
      <c r="L9" s="169"/>
      <c r="M9" s="9"/>
      <c r="N9" s="9"/>
      <c r="O9" s="9"/>
      <c r="P9" s="9"/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4" ht="15">
      <c r="A10" s="30"/>
      <c r="B10" s="77" t="s">
        <v>2</v>
      </c>
      <c r="C10" s="78">
        <v>6913</v>
      </c>
      <c r="D10" s="7"/>
      <c r="E10" s="50"/>
      <c r="F10" s="50"/>
      <c r="G10" s="7"/>
      <c r="H10" s="51"/>
      <c r="I10" s="51"/>
      <c r="J10" s="7"/>
      <c r="K10" s="77" t="s">
        <v>2</v>
      </c>
      <c r="L10" s="79">
        <v>3602.59</v>
      </c>
      <c r="M10" s="9">
        <v>15</v>
      </c>
      <c r="N10" s="9"/>
      <c r="O10" s="9"/>
      <c r="P10" s="9"/>
      <c r="Q10" s="9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2" ht="18.75" customHeight="1">
      <c r="A11" s="71" t="s">
        <v>257</v>
      </c>
      <c r="B11" s="77" t="s">
        <v>14</v>
      </c>
      <c r="C11" s="78">
        <v>2631</v>
      </c>
      <c r="D11" s="7"/>
      <c r="E11" s="17"/>
      <c r="F11" s="17"/>
      <c r="G11" s="10"/>
      <c r="H11" s="51"/>
      <c r="I11" s="51"/>
      <c r="J11" s="19"/>
      <c r="K11" s="77" t="s">
        <v>14</v>
      </c>
      <c r="L11" s="79">
        <v>173.41</v>
      </c>
      <c r="M11" s="9">
        <v>14</v>
      </c>
      <c r="N11" s="9"/>
      <c r="O11" s="9"/>
      <c r="P11" s="9"/>
      <c r="Q11" s="9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0" ht="15">
      <c r="A12" s="30" t="s">
        <v>163</v>
      </c>
      <c r="B12" s="77" t="s">
        <v>26</v>
      </c>
      <c r="C12" s="78">
        <v>1444</v>
      </c>
      <c r="D12" s="7"/>
      <c r="E12" s="17"/>
      <c r="F12" s="17"/>
      <c r="G12" s="10"/>
      <c r="H12" s="19"/>
      <c r="I12" s="19"/>
      <c r="J12" s="19"/>
      <c r="K12" s="77" t="s">
        <v>26</v>
      </c>
      <c r="L12" s="79">
        <v>363.77</v>
      </c>
      <c r="M12" s="9">
        <v>15</v>
      </c>
      <c r="N12" s="9"/>
      <c r="O12" s="9"/>
      <c r="P12" s="9"/>
      <c r="Q12" s="9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77" t="s">
        <v>27</v>
      </c>
      <c r="C13" s="78">
        <v>1322</v>
      </c>
      <c r="D13" s="7"/>
      <c r="E13" s="17"/>
      <c r="F13" s="17"/>
      <c r="G13" s="10"/>
      <c r="H13" s="19"/>
      <c r="I13" s="19"/>
      <c r="J13" s="19"/>
      <c r="K13" s="77" t="s">
        <v>27</v>
      </c>
      <c r="L13" s="79">
        <v>178.28</v>
      </c>
      <c r="M13" s="9">
        <v>14</v>
      </c>
      <c r="N13" s="9"/>
      <c r="O13" s="9"/>
      <c r="P13" s="9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77" t="s">
        <v>13</v>
      </c>
      <c r="C14" s="78">
        <v>3333</v>
      </c>
      <c r="D14" s="7"/>
      <c r="E14" s="17"/>
      <c r="F14" s="17"/>
      <c r="G14" s="10"/>
      <c r="H14" s="51"/>
      <c r="I14" s="51"/>
      <c r="J14" s="19"/>
      <c r="K14" s="80" t="s">
        <v>13</v>
      </c>
      <c r="L14" s="81">
        <v>1915.65</v>
      </c>
      <c r="M14" s="9"/>
      <c r="N14" s="9"/>
      <c r="O14" s="9"/>
      <c r="P14" s="9"/>
      <c r="Q14" s="9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">
      <c r="A15" s="30"/>
      <c r="B15" s="15" t="s">
        <v>131</v>
      </c>
      <c r="C15" s="14">
        <f>SUM(C10:C14)</f>
        <v>15643</v>
      </c>
      <c r="D15" s="7"/>
      <c r="E15" s="15" t="s">
        <v>131</v>
      </c>
      <c r="F15" s="14">
        <f>SUM(F10:F14)</f>
        <v>0</v>
      </c>
      <c r="G15" s="10"/>
      <c r="H15" s="15" t="s">
        <v>131</v>
      </c>
      <c r="I15" s="14">
        <f>SUM(I10:I14)</f>
        <v>0</v>
      </c>
      <c r="J15" s="10"/>
      <c r="K15" s="15" t="s">
        <v>131</v>
      </c>
      <c r="L15" s="14">
        <f>SUM(L10:L14)</f>
        <v>6233.700000000001</v>
      </c>
      <c r="M15" s="9"/>
      <c r="N15" s="9"/>
      <c r="O15" s="9"/>
      <c r="P15" s="9"/>
      <c r="Q15" s="9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2" ht="15">
      <c r="A16" s="30"/>
      <c r="B16" s="74"/>
      <c r="C16" s="32"/>
      <c r="D16" s="33"/>
      <c r="E16" s="34"/>
      <c r="F16" s="34"/>
      <c r="G16" s="33"/>
      <c r="H16" s="52"/>
      <c r="I16" s="52"/>
      <c r="J16" s="33"/>
      <c r="K16" s="35"/>
      <c r="L16" s="36"/>
      <c r="M16" s="9"/>
      <c r="N16" s="9"/>
      <c r="O16" s="9"/>
      <c r="P16" s="9"/>
      <c r="Q16" s="9"/>
      <c r="R16" s="2"/>
      <c r="S16" s="2"/>
      <c r="T16" s="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0" ht="15">
      <c r="A17" s="30"/>
      <c r="B17" s="189" t="s">
        <v>28</v>
      </c>
      <c r="C17" s="190">
        <v>2187</v>
      </c>
      <c r="D17" s="191"/>
      <c r="E17" s="192"/>
      <c r="F17" s="192"/>
      <c r="G17" s="193"/>
      <c r="H17" s="146"/>
      <c r="I17" s="146"/>
      <c r="J17" s="146"/>
      <c r="K17" s="189" t="s">
        <v>28</v>
      </c>
      <c r="L17" s="194">
        <v>759</v>
      </c>
      <c r="M17" s="9">
        <v>15</v>
      </c>
      <c r="N17" s="9"/>
      <c r="O17" s="9"/>
      <c r="P17" s="9"/>
      <c r="Q17" s="9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30"/>
      <c r="B18" s="189" t="s">
        <v>31</v>
      </c>
      <c r="C18" s="190">
        <v>2085</v>
      </c>
      <c r="D18" s="191"/>
      <c r="E18" s="192"/>
      <c r="F18" s="192"/>
      <c r="G18" s="193"/>
      <c r="H18" s="146"/>
      <c r="I18" s="146"/>
      <c r="J18" s="146"/>
      <c r="K18" s="189" t="s">
        <v>31</v>
      </c>
      <c r="L18" s="194">
        <v>1472.47</v>
      </c>
      <c r="M18" s="9">
        <v>14</v>
      </c>
      <c r="N18" s="9"/>
      <c r="O18" s="9"/>
      <c r="P18" s="9"/>
      <c r="Q18" s="9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71" t="s">
        <v>217</v>
      </c>
      <c r="B19" s="189" t="s">
        <v>32</v>
      </c>
      <c r="C19" s="190">
        <v>594</v>
      </c>
      <c r="D19" s="191"/>
      <c r="E19" s="192"/>
      <c r="F19" s="192"/>
      <c r="G19" s="193"/>
      <c r="H19" s="146"/>
      <c r="I19" s="146"/>
      <c r="J19" s="146"/>
      <c r="K19" s="189" t="s">
        <v>32</v>
      </c>
      <c r="L19" s="194">
        <v>171</v>
      </c>
      <c r="M19" s="9">
        <v>14</v>
      </c>
      <c r="N19" s="9"/>
      <c r="O19" s="9"/>
      <c r="P19" s="9"/>
      <c r="Q19" s="9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 t="s">
        <v>164</v>
      </c>
      <c r="B20" s="189" t="s">
        <v>34</v>
      </c>
      <c r="C20" s="190">
        <v>1414</v>
      </c>
      <c r="D20" s="191"/>
      <c r="E20" s="192"/>
      <c r="F20" s="192"/>
      <c r="G20" s="193"/>
      <c r="H20" s="146"/>
      <c r="I20" s="146"/>
      <c r="J20" s="146"/>
      <c r="K20" s="189" t="s">
        <v>34</v>
      </c>
      <c r="L20" s="194">
        <v>447.51</v>
      </c>
      <c r="M20" s="9">
        <v>14</v>
      </c>
      <c r="N20" s="9"/>
      <c r="O20" s="9"/>
      <c r="P20" s="9"/>
      <c r="Q20" s="9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30"/>
      <c r="B21" s="189" t="s">
        <v>35</v>
      </c>
      <c r="C21" s="190">
        <v>3958</v>
      </c>
      <c r="D21" s="191"/>
      <c r="E21" s="138"/>
      <c r="F21" s="139"/>
      <c r="G21" s="193"/>
      <c r="H21" s="146"/>
      <c r="I21" s="146"/>
      <c r="J21" s="146"/>
      <c r="K21" s="195" t="s">
        <v>35</v>
      </c>
      <c r="L21" s="195">
        <v>2339.75</v>
      </c>
      <c r="M21" s="9">
        <v>15</v>
      </c>
      <c r="N21" s="9"/>
      <c r="O21" s="9"/>
      <c r="P21" s="9"/>
      <c r="Q21" s="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2" ht="15">
      <c r="A22" s="30"/>
      <c r="B22" s="196" t="s">
        <v>141</v>
      </c>
      <c r="C22" s="197">
        <v>3004</v>
      </c>
      <c r="D22" s="198"/>
      <c r="E22" s="199" t="s">
        <v>112</v>
      </c>
      <c r="F22" s="200">
        <v>231</v>
      </c>
      <c r="G22" s="198"/>
      <c r="H22" s="201"/>
      <c r="I22" s="201"/>
      <c r="J22" s="198"/>
      <c r="K22" s="199" t="s">
        <v>1</v>
      </c>
      <c r="L22" s="200">
        <v>401.6</v>
      </c>
      <c r="M22" s="9">
        <v>21</v>
      </c>
      <c r="N22" s="9"/>
      <c r="O22" s="9"/>
      <c r="P22" s="9"/>
      <c r="Q22" s="9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4" ht="15">
      <c r="A23" s="30"/>
      <c r="B23" s="199" t="s">
        <v>3</v>
      </c>
      <c r="C23" s="202">
        <v>2001</v>
      </c>
      <c r="D23" s="203"/>
      <c r="E23" s="199" t="s">
        <v>3</v>
      </c>
      <c r="F23" s="200">
        <v>771.64</v>
      </c>
      <c r="G23" s="203"/>
      <c r="H23" s="201"/>
      <c r="I23" s="201"/>
      <c r="J23" s="203"/>
      <c r="K23" s="201"/>
      <c r="L23" s="201"/>
      <c r="M23" s="9">
        <v>21</v>
      </c>
      <c r="N23" s="9"/>
      <c r="O23" s="9"/>
      <c r="P23" s="9"/>
      <c r="Q23" s="9"/>
      <c r="R23" s="2"/>
      <c r="S23" s="2"/>
      <c r="T23" s="2"/>
      <c r="U23" s="2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>
      <c r="A24" s="30"/>
      <c r="B24" s="199" t="s">
        <v>4</v>
      </c>
      <c r="C24" s="202">
        <v>1174</v>
      </c>
      <c r="D24" s="203"/>
      <c r="E24" s="199" t="s">
        <v>111</v>
      </c>
      <c r="F24" s="200">
        <v>1399</v>
      </c>
      <c r="G24" s="203"/>
      <c r="H24" s="201"/>
      <c r="I24" s="201"/>
      <c r="J24" s="203"/>
      <c r="K24" s="204"/>
      <c r="L24" s="205"/>
      <c r="M24" s="9">
        <v>21</v>
      </c>
      <c r="N24" s="9"/>
      <c r="O24" s="9"/>
      <c r="P24" s="9"/>
      <c r="Q24" s="9"/>
      <c r="R24" s="2"/>
      <c r="S24" s="2"/>
      <c r="T24" s="2"/>
      <c r="U24" s="2"/>
      <c r="V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2.5">
      <c r="A25" s="30"/>
      <c r="B25" s="189" t="s">
        <v>22</v>
      </c>
      <c r="C25" s="190">
        <v>6608</v>
      </c>
      <c r="D25" s="203"/>
      <c r="E25" s="138"/>
      <c r="F25" s="139"/>
      <c r="G25" s="204"/>
      <c r="H25" s="189" t="s">
        <v>22</v>
      </c>
      <c r="I25" s="194">
        <v>1344</v>
      </c>
      <c r="J25" s="205"/>
      <c r="K25" s="189" t="s">
        <v>22</v>
      </c>
      <c r="L25" s="206">
        <v>2055.5</v>
      </c>
      <c r="M25" s="9"/>
      <c r="N25" s="9"/>
      <c r="O25" s="9"/>
      <c r="P25" s="9"/>
      <c r="Q25" s="9"/>
      <c r="R25" s="2"/>
      <c r="S25" s="2"/>
      <c r="T25" s="2"/>
      <c r="U25" s="2"/>
      <c r="V25" s="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0" ht="15">
      <c r="A26" s="30"/>
      <c r="B26" s="137" t="s">
        <v>131</v>
      </c>
      <c r="C26" s="145">
        <f>SUM(C17:C25)</f>
        <v>23025</v>
      </c>
      <c r="D26" s="191"/>
      <c r="E26" s="137" t="s">
        <v>131</v>
      </c>
      <c r="F26" s="145">
        <f>SUM(F17:F25)</f>
        <v>2401.64</v>
      </c>
      <c r="G26" s="193"/>
      <c r="H26" s="137" t="s">
        <v>131</v>
      </c>
      <c r="I26" s="145">
        <f>SUM(I17:I25)</f>
        <v>1344</v>
      </c>
      <c r="J26" s="193"/>
      <c r="K26" s="137" t="s">
        <v>131</v>
      </c>
      <c r="L26" s="145">
        <f>SUM(L17:L25)</f>
        <v>7646.830000000001</v>
      </c>
      <c r="M26" s="9"/>
      <c r="N26" s="9"/>
      <c r="O26" s="9"/>
      <c r="P26" s="9"/>
      <c r="Q26" s="9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ht="15">
      <c r="A27" s="30"/>
      <c r="B27" s="74"/>
      <c r="C27" s="32"/>
      <c r="D27" s="33"/>
      <c r="E27" s="34"/>
      <c r="F27" s="34"/>
      <c r="G27" s="33"/>
      <c r="H27" s="52"/>
      <c r="I27" s="52"/>
      <c r="J27" s="33"/>
      <c r="K27" s="35"/>
      <c r="L27" s="36"/>
      <c r="M27" s="9"/>
      <c r="N27" s="9"/>
      <c r="O27" s="9"/>
      <c r="P27" s="9"/>
      <c r="Q27" s="9"/>
      <c r="R27" s="2"/>
      <c r="S27" s="2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0" ht="15">
      <c r="A28" s="30"/>
      <c r="B28" s="77" t="s">
        <v>36</v>
      </c>
      <c r="C28" s="78">
        <v>10568</v>
      </c>
      <c r="D28" s="7"/>
      <c r="E28" s="77" t="s">
        <v>36</v>
      </c>
      <c r="F28" s="79">
        <v>1202.62</v>
      </c>
      <c r="G28" s="66"/>
      <c r="H28" s="77" t="s">
        <v>36</v>
      </c>
      <c r="I28" s="79">
        <v>2981</v>
      </c>
      <c r="J28" s="67"/>
      <c r="K28" s="67"/>
      <c r="L28" s="67"/>
      <c r="M28" s="9">
        <v>11</v>
      </c>
      <c r="N28" s="9"/>
      <c r="O28" s="9"/>
      <c r="P28" s="9"/>
      <c r="Q28" s="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30"/>
      <c r="B29" s="77" t="s">
        <v>29</v>
      </c>
      <c r="C29" s="78">
        <v>819</v>
      </c>
      <c r="D29" s="7"/>
      <c r="E29" s="17"/>
      <c r="F29" s="47"/>
      <c r="G29" s="66"/>
      <c r="H29" s="67"/>
      <c r="I29" s="67"/>
      <c r="J29" s="67"/>
      <c r="K29" s="82" t="s">
        <v>29</v>
      </c>
      <c r="L29" s="79">
        <v>193.07</v>
      </c>
      <c r="M29" s="9">
        <v>14</v>
      </c>
      <c r="N29" s="9"/>
      <c r="O29" s="9"/>
      <c r="P29" s="9"/>
      <c r="Q29" s="9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71" t="s">
        <v>218</v>
      </c>
      <c r="B30" s="77" t="s">
        <v>30</v>
      </c>
      <c r="C30" s="78">
        <v>1312</v>
      </c>
      <c r="D30" s="7"/>
      <c r="E30" s="17"/>
      <c r="F30" s="47"/>
      <c r="G30" s="66"/>
      <c r="H30" s="67"/>
      <c r="I30" s="67"/>
      <c r="J30" s="67"/>
      <c r="K30" s="82" t="s">
        <v>30</v>
      </c>
      <c r="L30" s="79">
        <v>232.38</v>
      </c>
      <c r="M30" s="9">
        <v>15</v>
      </c>
      <c r="N30" s="9"/>
      <c r="O30" s="9"/>
      <c r="P30" s="9"/>
      <c r="Q30" s="9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30" t="s">
        <v>165</v>
      </c>
      <c r="B31" s="77" t="s">
        <v>24</v>
      </c>
      <c r="C31" s="78">
        <v>1693</v>
      </c>
      <c r="D31" s="7"/>
      <c r="E31" s="17"/>
      <c r="F31" s="47"/>
      <c r="G31" s="66"/>
      <c r="H31" s="67"/>
      <c r="I31" s="67"/>
      <c r="J31" s="67"/>
      <c r="K31" s="67"/>
      <c r="L31" s="67"/>
      <c r="M31" s="9">
        <v>11</v>
      </c>
      <c r="N31" s="9"/>
      <c r="O31" s="9"/>
      <c r="P31" s="9"/>
      <c r="Q31" s="9"/>
      <c r="R31" s="2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ht="15">
      <c r="A32" s="30"/>
      <c r="B32" s="77" t="s">
        <v>21</v>
      </c>
      <c r="C32" s="78">
        <v>969</v>
      </c>
      <c r="D32" s="7"/>
      <c r="E32" s="17"/>
      <c r="F32" s="17"/>
      <c r="G32" s="10"/>
      <c r="H32" s="51"/>
      <c r="I32" s="51"/>
      <c r="J32" s="19"/>
      <c r="K32" s="19"/>
      <c r="L32" s="19"/>
      <c r="M32" s="9">
        <v>11</v>
      </c>
      <c r="R32" s="2"/>
      <c r="S32" s="2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0" ht="15">
      <c r="A33" s="30"/>
      <c r="B33" s="77" t="s">
        <v>37</v>
      </c>
      <c r="C33" s="78">
        <v>1091</v>
      </c>
      <c r="D33" s="65"/>
      <c r="E33" s="47"/>
      <c r="F33" s="47"/>
      <c r="G33" s="66"/>
      <c r="H33" s="67"/>
      <c r="I33" s="67"/>
      <c r="J33" s="67"/>
      <c r="K33" s="67"/>
      <c r="L33" s="67"/>
      <c r="M33" s="9">
        <v>11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70" ht="15">
      <c r="A34" s="30"/>
      <c r="B34" s="77" t="s">
        <v>83</v>
      </c>
      <c r="C34" s="78">
        <v>938</v>
      </c>
      <c r="D34" s="65"/>
      <c r="E34" s="47"/>
      <c r="F34" s="47"/>
      <c r="G34" s="66"/>
      <c r="H34" s="67"/>
      <c r="I34" s="67"/>
      <c r="J34" s="67"/>
      <c r="K34" s="67"/>
      <c r="L34" s="67"/>
      <c r="M34" s="20">
        <v>11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">
      <c r="A35" s="30"/>
      <c r="B35" s="77" t="s">
        <v>84</v>
      </c>
      <c r="C35" s="78">
        <v>991</v>
      </c>
      <c r="D35" s="65"/>
      <c r="E35" s="47"/>
      <c r="F35" s="47"/>
      <c r="G35" s="66"/>
      <c r="H35" s="67"/>
      <c r="I35" s="67"/>
      <c r="J35" s="67"/>
      <c r="K35" s="67"/>
      <c r="L35" s="67"/>
      <c r="M35" s="20">
        <v>11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22.5">
      <c r="A36" s="30"/>
      <c r="B36" s="77" t="s">
        <v>149</v>
      </c>
      <c r="C36" s="78">
        <v>3168</v>
      </c>
      <c r="D36" s="65"/>
      <c r="E36" s="47"/>
      <c r="F36" s="47"/>
      <c r="G36" s="66"/>
      <c r="H36" s="81" t="s">
        <v>139</v>
      </c>
      <c r="I36" s="81">
        <v>620</v>
      </c>
      <c r="J36" s="67"/>
      <c r="K36" s="81" t="s">
        <v>139</v>
      </c>
      <c r="L36" s="81">
        <v>6212.4</v>
      </c>
      <c r="M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46"/>
      <c r="C37" s="42"/>
      <c r="D37" s="65"/>
      <c r="E37" s="47"/>
      <c r="F37" s="47"/>
      <c r="G37" s="66"/>
      <c r="H37" s="67"/>
      <c r="I37" s="67"/>
      <c r="J37" s="67"/>
      <c r="K37" s="77" t="s">
        <v>185</v>
      </c>
      <c r="L37" s="79">
        <v>481.06</v>
      </c>
      <c r="M37" s="20">
        <v>17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32" ht="18.75" customHeight="1">
      <c r="A38" s="30"/>
      <c r="B38" s="15" t="s">
        <v>131</v>
      </c>
      <c r="C38" s="14">
        <f>SUM(C28:C37)</f>
        <v>21549</v>
      </c>
      <c r="D38" s="7"/>
      <c r="E38" s="15" t="s">
        <v>131</v>
      </c>
      <c r="F38" s="14">
        <f>SUM(F28:F37)</f>
        <v>1202.62</v>
      </c>
      <c r="G38" s="10"/>
      <c r="H38" s="15" t="s">
        <v>131</v>
      </c>
      <c r="I38" s="14">
        <f>SUM(I28:I37)</f>
        <v>3601</v>
      </c>
      <c r="J38" s="10"/>
      <c r="K38" s="15" t="s">
        <v>131</v>
      </c>
      <c r="L38" s="14">
        <f>SUM(L28:L37)</f>
        <v>7118.91</v>
      </c>
      <c r="M38" s="9"/>
      <c r="N38" s="9"/>
      <c r="P38" s="9"/>
      <c r="Q38" s="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30"/>
      <c r="B39" s="74"/>
      <c r="C39" s="32"/>
      <c r="D39" s="33"/>
      <c r="E39" s="34"/>
      <c r="F39" s="34"/>
      <c r="G39" s="33"/>
      <c r="H39" s="52"/>
      <c r="I39" s="52"/>
      <c r="J39" s="33"/>
      <c r="K39" s="35"/>
      <c r="L39" s="36"/>
      <c r="M39" s="9"/>
      <c r="N39" s="9"/>
      <c r="O39" s="9"/>
      <c r="P39" s="9"/>
      <c r="Q39" s="9"/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70" ht="15">
      <c r="A40" s="30"/>
      <c r="B40" s="77" t="s">
        <v>85</v>
      </c>
      <c r="C40" s="78">
        <v>1927</v>
      </c>
      <c r="D40" s="7"/>
      <c r="E40" s="17"/>
      <c r="F40" s="17"/>
      <c r="G40" s="10"/>
      <c r="H40" s="19"/>
      <c r="I40" s="19"/>
      <c r="J40" s="19"/>
      <c r="K40" s="53"/>
      <c r="L40" s="53"/>
      <c r="M40" s="20">
        <v>11</v>
      </c>
      <c r="N40" s="20"/>
      <c r="O40" s="20"/>
      <c r="P40" s="20"/>
      <c r="Q40" s="2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5">
      <c r="A41" s="30"/>
      <c r="B41" s="77" t="s">
        <v>86</v>
      </c>
      <c r="C41" s="78">
        <v>1193</v>
      </c>
      <c r="D41" s="7"/>
      <c r="E41" s="17"/>
      <c r="F41" s="17"/>
      <c r="G41" s="10"/>
      <c r="H41" s="19"/>
      <c r="I41" s="19"/>
      <c r="J41" s="19"/>
      <c r="K41" s="53"/>
      <c r="L41" s="53"/>
      <c r="M41" s="20">
        <v>11</v>
      </c>
      <c r="N41" s="20"/>
      <c r="O41" s="20"/>
      <c r="P41" s="20"/>
      <c r="Q41" s="2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5">
      <c r="A42" s="30"/>
      <c r="B42" s="77" t="s">
        <v>87</v>
      </c>
      <c r="C42" s="78">
        <v>722</v>
      </c>
      <c r="D42" s="7"/>
      <c r="E42" s="17"/>
      <c r="F42" s="17"/>
      <c r="G42" s="10"/>
      <c r="H42" s="19"/>
      <c r="I42" s="19"/>
      <c r="J42" s="19"/>
      <c r="K42" s="51"/>
      <c r="L42" s="68"/>
      <c r="M42" s="20">
        <v>11</v>
      </c>
      <c r="N42" s="20"/>
      <c r="O42" s="20"/>
      <c r="P42" s="20"/>
      <c r="Q42" s="20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30" ht="15">
      <c r="A43" s="30"/>
      <c r="B43" s="77" t="s">
        <v>38</v>
      </c>
      <c r="C43" s="78">
        <v>2030</v>
      </c>
      <c r="D43" s="7"/>
      <c r="E43" s="17"/>
      <c r="F43" s="17"/>
      <c r="G43" s="10"/>
      <c r="H43" s="19"/>
      <c r="I43" s="19"/>
      <c r="J43" s="19"/>
      <c r="K43" s="77" t="s">
        <v>38</v>
      </c>
      <c r="L43" s="79">
        <v>338.3</v>
      </c>
      <c r="M43" s="9">
        <v>11</v>
      </c>
      <c r="N43" s="9"/>
      <c r="O43" s="9"/>
      <c r="P43" s="9"/>
      <c r="Q43" s="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">
      <c r="A44" s="71" t="s">
        <v>219</v>
      </c>
      <c r="B44" s="77" t="s">
        <v>39</v>
      </c>
      <c r="C44" s="78">
        <v>1352</v>
      </c>
      <c r="D44" s="7"/>
      <c r="E44" s="17"/>
      <c r="F44" s="17"/>
      <c r="G44" s="10"/>
      <c r="H44" s="19"/>
      <c r="I44" s="19"/>
      <c r="J44" s="19"/>
      <c r="K44" s="77" t="s">
        <v>39</v>
      </c>
      <c r="L44" s="79">
        <v>257.56</v>
      </c>
      <c r="M44" s="9">
        <v>11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">
      <c r="A45" s="30" t="s">
        <v>166</v>
      </c>
      <c r="B45" s="77" t="s">
        <v>40</v>
      </c>
      <c r="C45" s="78">
        <v>1222</v>
      </c>
      <c r="D45" s="7"/>
      <c r="E45" s="17"/>
      <c r="F45" s="17"/>
      <c r="G45" s="10"/>
      <c r="H45" s="19"/>
      <c r="I45" s="19"/>
      <c r="J45" s="19"/>
      <c r="K45" s="19"/>
      <c r="L45" s="67"/>
      <c r="M45" s="9">
        <v>11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>
      <c r="A46" s="30"/>
      <c r="B46" s="77" t="s">
        <v>41</v>
      </c>
      <c r="C46" s="78">
        <v>1571</v>
      </c>
      <c r="D46" s="7"/>
      <c r="E46" s="17"/>
      <c r="F46" s="17"/>
      <c r="G46" s="10"/>
      <c r="H46" s="19"/>
      <c r="I46" s="19"/>
      <c r="J46" s="19"/>
      <c r="K46" s="19"/>
      <c r="L46" s="67"/>
      <c r="M46" s="9">
        <v>11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">
      <c r="A47" s="30"/>
      <c r="B47" s="77" t="s">
        <v>33</v>
      </c>
      <c r="C47" s="78">
        <v>9868</v>
      </c>
      <c r="D47" s="7"/>
      <c r="E47" s="17"/>
      <c r="F47" s="17"/>
      <c r="G47" s="10"/>
      <c r="H47" s="19"/>
      <c r="I47" s="19"/>
      <c r="J47" s="19"/>
      <c r="K47" s="82" t="s">
        <v>33</v>
      </c>
      <c r="L47" s="82">
        <v>5815.49</v>
      </c>
      <c r="M47" s="9">
        <v>15</v>
      </c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30"/>
      <c r="B48" s="15" t="s">
        <v>131</v>
      </c>
      <c r="C48" s="14">
        <f>SUM(C40:C47)</f>
        <v>19885</v>
      </c>
      <c r="D48" s="7"/>
      <c r="E48" s="15" t="s">
        <v>131</v>
      </c>
      <c r="F48" s="14">
        <f>SUM(F40:F47)</f>
        <v>0</v>
      </c>
      <c r="G48" s="10"/>
      <c r="H48" s="15" t="s">
        <v>131</v>
      </c>
      <c r="I48" s="14">
        <f>SUM(I40:I47)</f>
        <v>0</v>
      </c>
      <c r="J48" s="10"/>
      <c r="K48" s="15" t="s">
        <v>131</v>
      </c>
      <c r="L48" s="14">
        <f>SUM(L40:L47)</f>
        <v>6411.349999999999</v>
      </c>
      <c r="M48" s="9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2" ht="15">
      <c r="A49" s="30"/>
      <c r="B49" s="74"/>
      <c r="C49" s="32"/>
      <c r="D49" s="33"/>
      <c r="E49" s="34"/>
      <c r="F49" s="34"/>
      <c r="G49" s="33"/>
      <c r="H49" s="52"/>
      <c r="I49" s="52"/>
      <c r="J49" s="33"/>
      <c r="K49" s="35"/>
      <c r="L49" s="36"/>
      <c r="M49" s="9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>
      <c r="A50" s="30"/>
      <c r="B50" s="77" t="s">
        <v>11</v>
      </c>
      <c r="C50" s="78">
        <v>2157</v>
      </c>
      <c r="D50" s="65"/>
      <c r="E50" s="47"/>
      <c r="F50" s="47"/>
      <c r="G50" s="66"/>
      <c r="H50" s="46"/>
      <c r="I50" s="43"/>
      <c r="J50" s="67"/>
      <c r="K50" s="77" t="s">
        <v>11</v>
      </c>
      <c r="L50" s="79">
        <v>399</v>
      </c>
      <c r="M50" s="9">
        <v>15</v>
      </c>
      <c r="N50" s="9"/>
      <c r="O50" s="9"/>
      <c r="P50" s="9"/>
      <c r="Q50" s="9"/>
      <c r="R50" s="2"/>
      <c r="S50" s="2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>
      <c r="A51" s="30"/>
      <c r="B51" s="77" t="s">
        <v>16</v>
      </c>
      <c r="C51" s="78">
        <v>1711</v>
      </c>
      <c r="D51" s="65"/>
      <c r="E51" s="47"/>
      <c r="F51" s="47"/>
      <c r="G51" s="66"/>
      <c r="H51" s="68"/>
      <c r="I51" s="68"/>
      <c r="J51" s="67"/>
      <c r="K51" s="77" t="s">
        <v>16</v>
      </c>
      <c r="L51" s="79">
        <v>182.01</v>
      </c>
      <c r="M51" s="9">
        <v>15</v>
      </c>
      <c r="N51" s="9"/>
      <c r="O51" s="9"/>
      <c r="P51" s="9"/>
      <c r="Q51" s="9"/>
      <c r="R51" s="2"/>
      <c r="S51" s="2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">
      <c r="A52" s="30"/>
      <c r="B52" s="77" t="s">
        <v>19</v>
      </c>
      <c r="C52" s="78">
        <v>1539</v>
      </c>
      <c r="D52" s="65"/>
      <c r="E52" s="47"/>
      <c r="F52" s="47"/>
      <c r="G52" s="66"/>
      <c r="H52" s="68"/>
      <c r="I52" s="68"/>
      <c r="J52" s="67"/>
      <c r="K52" s="67"/>
      <c r="L52" s="67"/>
      <c r="M52" s="9">
        <v>15</v>
      </c>
      <c r="N52" s="9"/>
      <c r="O52" s="9"/>
      <c r="P52" s="9"/>
      <c r="Q52" s="9"/>
      <c r="R52" s="2"/>
      <c r="S52" s="2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>
      <c r="A53" s="30"/>
      <c r="B53" s="77" t="s">
        <v>20</v>
      </c>
      <c r="C53" s="78">
        <v>2913</v>
      </c>
      <c r="D53" s="65"/>
      <c r="E53" s="47"/>
      <c r="F53" s="47"/>
      <c r="G53" s="66"/>
      <c r="H53" s="68"/>
      <c r="I53" s="68"/>
      <c r="J53" s="67"/>
      <c r="K53" s="81" t="s">
        <v>20</v>
      </c>
      <c r="L53" s="81">
        <v>856.25</v>
      </c>
      <c r="M53" s="9">
        <v>15</v>
      </c>
      <c r="N53" s="9"/>
      <c r="O53" s="9"/>
      <c r="P53" s="9"/>
      <c r="Q53" s="9"/>
      <c r="R53" s="2"/>
      <c r="S53" s="2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70" ht="15">
      <c r="A54" s="30"/>
      <c r="B54" s="77" t="s">
        <v>69</v>
      </c>
      <c r="C54" s="78">
        <v>1788</v>
      </c>
      <c r="D54" s="65"/>
      <c r="E54" s="47"/>
      <c r="F54" s="47"/>
      <c r="G54" s="66"/>
      <c r="H54" s="68"/>
      <c r="I54" s="68"/>
      <c r="J54" s="67"/>
      <c r="K54" s="68"/>
      <c r="L54" s="68"/>
      <c r="M54" s="9">
        <v>15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71" t="s">
        <v>261</v>
      </c>
      <c r="B55" s="77" t="s">
        <v>70</v>
      </c>
      <c r="C55" s="78">
        <v>1297</v>
      </c>
      <c r="D55" s="65"/>
      <c r="E55" s="47"/>
      <c r="F55" s="47"/>
      <c r="G55" s="66"/>
      <c r="H55" s="67"/>
      <c r="I55" s="67"/>
      <c r="J55" s="67"/>
      <c r="K55" s="68"/>
      <c r="L55" s="68"/>
      <c r="M55" s="9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 t="s">
        <v>167</v>
      </c>
      <c r="B56" s="77" t="s">
        <v>71</v>
      </c>
      <c r="C56" s="78">
        <v>1409</v>
      </c>
      <c r="D56" s="65"/>
      <c r="E56" s="47"/>
      <c r="F56" s="47"/>
      <c r="G56" s="66"/>
      <c r="H56" s="67"/>
      <c r="I56" s="67"/>
      <c r="J56" s="67"/>
      <c r="K56" s="77" t="s">
        <v>71</v>
      </c>
      <c r="L56" s="79">
        <v>323.8</v>
      </c>
      <c r="M56" s="9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5">
      <c r="A57" s="30"/>
      <c r="B57" s="77" t="s">
        <v>72</v>
      </c>
      <c r="C57" s="78">
        <v>1123</v>
      </c>
      <c r="D57" s="65"/>
      <c r="E57" s="47"/>
      <c r="F57" s="47"/>
      <c r="G57" s="66"/>
      <c r="H57" s="67"/>
      <c r="I57" s="67"/>
      <c r="J57" s="67"/>
      <c r="K57" s="77" t="s">
        <v>128</v>
      </c>
      <c r="L57" s="79">
        <v>357.1</v>
      </c>
      <c r="M57" s="20">
        <v>15</v>
      </c>
      <c r="N57" s="20"/>
      <c r="O57" s="20"/>
      <c r="P57" s="20"/>
      <c r="Q57" s="20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5">
      <c r="A58" s="30"/>
      <c r="B58" s="77" t="s">
        <v>73</v>
      </c>
      <c r="C58" s="78">
        <v>1123</v>
      </c>
      <c r="D58" s="65"/>
      <c r="E58" s="47"/>
      <c r="F58" s="47"/>
      <c r="G58" s="66"/>
      <c r="H58" s="67"/>
      <c r="I58" s="67"/>
      <c r="J58" s="67"/>
      <c r="K58" s="77" t="s">
        <v>73</v>
      </c>
      <c r="L58" s="79">
        <v>295.44</v>
      </c>
      <c r="M58" s="20">
        <v>17</v>
      </c>
      <c r="N58" s="9" t="s">
        <v>195</v>
      </c>
      <c r="O58" s="9"/>
      <c r="P58" s="9"/>
      <c r="Q58" s="9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5">
      <c r="A59" s="30"/>
      <c r="B59" s="77" t="s">
        <v>74</v>
      </c>
      <c r="C59" s="78">
        <v>1619</v>
      </c>
      <c r="D59" s="65"/>
      <c r="E59" s="47"/>
      <c r="F59" s="47"/>
      <c r="G59" s="66"/>
      <c r="H59" s="67"/>
      <c r="I59" s="67"/>
      <c r="J59" s="67"/>
      <c r="K59" s="77" t="s">
        <v>74</v>
      </c>
      <c r="L59" s="79">
        <v>90</v>
      </c>
      <c r="M59" s="20">
        <v>15</v>
      </c>
      <c r="N59" s="105" t="s">
        <v>190</v>
      </c>
      <c r="O59" s="105"/>
      <c r="P59" s="9"/>
      <c r="Q59" s="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5">
      <c r="A60" s="30"/>
      <c r="B60" s="77" t="s">
        <v>75</v>
      </c>
      <c r="C60" s="78">
        <v>828</v>
      </c>
      <c r="D60" s="65"/>
      <c r="E60" s="47"/>
      <c r="F60" s="47"/>
      <c r="G60" s="66"/>
      <c r="H60" s="67"/>
      <c r="I60" s="67"/>
      <c r="J60" s="67"/>
      <c r="K60" s="68"/>
      <c r="L60" s="68"/>
      <c r="M60" s="20">
        <v>15</v>
      </c>
      <c r="N60" s="9" t="s">
        <v>191</v>
      </c>
      <c r="O60" s="9" t="s">
        <v>192</v>
      </c>
      <c r="P60" s="9" t="s">
        <v>193</v>
      </c>
      <c r="Q60" s="9" t="s">
        <v>194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17" ht="14.25">
      <c r="A61" s="30"/>
      <c r="B61" s="77" t="s">
        <v>55</v>
      </c>
      <c r="C61" s="78">
        <v>1647</v>
      </c>
      <c r="D61" s="7"/>
      <c r="E61" s="17"/>
      <c r="F61" s="17"/>
      <c r="G61" s="10"/>
      <c r="H61" s="19"/>
      <c r="I61" s="19"/>
      <c r="J61" s="51"/>
      <c r="K61" s="51"/>
      <c r="L61" s="51"/>
      <c r="M61" s="18">
        <v>15</v>
      </c>
      <c r="N61" s="106">
        <f>SUM(C15+C17+C18+C19+C20+C21+C25+C38+C48+C62)</f>
        <v>93077</v>
      </c>
      <c r="O61" s="106">
        <f>SUM(F28)</f>
        <v>1202.62</v>
      </c>
      <c r="P61" s="106">
        <f>SUM(I26+I38)</f>
        <v>4945</v>
      </c>
      <c r="Q61" s="106">
        <f>SUM(L15+L17+L18+L19+L20+L21+L25+L38+L48+L62)</f>
        <v>29512.789999999997</v>
      </c>
    </row>
    <row r="62" spans="1:34" s="1" customFormat="1" ht="15">
      <c r="A62" s="31"/>
      <c r="B62" s="15" t="s">
        <v>131</v>
      </c>
      <c r="C62" s="14">
        <f>SUM(C50:C61)</f>
        <v>19154</v>
      </c>
      <c r="D62" s="7"/>
      <c r="E62" s="15" t="s">
        <v>131</v>
      </c>
      <c r="F62" s="14">
        <f>SUM(F50:F61)</f>
        <v>0</v>
      </c>
      <c r="G62" s="10"/>
      <c r="H62" s="15" t="s">
        <v>131</v>
      </c>
      <c r="I62" s="14">
        <f>SUM(I50:I61)</f>
        <v>0</v>
      </c>
      <c r="J62" s="10"/>
      <c r="K62" s="15" t="s">
        <v>131</v>
      </c>
      <c r="L62" s="14">
        <f>SUM(L50:L61)</f>
        <v>2503.6</v>
      </c>
      <c r="M62" s="16"/>
      <c r="N62" s="20" t="s">
        <v>196</v>
      </c>
      <c r="O62" s="20"/>
      <c r="P62" s="20"/>
      <c r="Q62" s="20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2" ht="15">
      <c r="A63" s="30"/>
      <c r="B63" s="74"/>
      <c r="C63" s="32"/>
      <c r="D63" s="33"/>
      <c r="E63" s="34"/>
      <c r="F63" s="34"/>
      <c r="G63" s="33"/>
      <c r="H63" s="52"/>
      <c r="I63" s="52"/>
      <c r="J63" s="33"/>
      <c r="K63" s="35"/>
      <c r="L63" s="36"/>
      <c r="M63" s="9"/>
      <c r="N63" s="104">
        <f>SUM(C22+C23+C24)</f>
        <v>6179</v>
      </c>
      <c r="O63" s="104">
        <f>SUM(F26)</f>
        <v>2401.64</v>
      </c>
      <c r="P63" s="20"/>
      <c r="Q63" s="104">
        <f>SUM(L22)</f>
        <v>401.6</v>
      </c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13" ht="14.25">
      <c r="A64" s="30"/>
      <c r="B64" s="77" t="s">
        <v>43</v>
      </c>
      <c r="C64" s="78">
        <v>13103</v>
      </c>
      <c r="D64" s="65"/>
      <c r="E64" s="47"/>
      <c r="F64" s="47"/>
      <c r="G64" s="66"/>
      <c r="H64" s="77" t="s">
        <v>43</v>
      </c>
      <c r="I64" s="79">
        <v>1606</v>
      </c>
      <c r="J64" s="68"/>
      <c r="K64" s="77" t="s">
        <v>43</v>
      </c>
      <c r="L64" s="79">
        <v>2741.29</v>
      </c>
      <c r="M64" s="18">
        <v>18</v>
      </c>
    </row>
    <row r="65" spans="1:32" ht="15">
      <c r="A65" s="30"/>
      <c r="B65" s="77" t="s">
        <v>15</v>
      </c>
      <c r="C65" s="78">
        <v>1133</v>
      </c>
      <c r="D65" s="65"/>
      <c r="E65" s="47"/>
      <c r="F65" s="47"/>
      <c r="G65" s="66"/>
      <c r="H65" s="68"/>
      <c r="I65" s="68"/>
      <c r="J65" s="67"/>
      <c r="K65" s="67"/>
      <c r="L65" s="67"/>
      <c r="M65" s="20"/>
      <c r="N65" s="9"/>
      <c r="O65" s="9"/>
      <c r="P65" s="9"/>
      <c r="Q65" s="9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5">
      <c r="A66" s="71" t="s">
        <v>258</v>
      </c>
      <c r="B66" s="77" t="s">
        <v>8</v>
      </c>
      <c r="C66" s="78">
        <v>943</v>
      </c>
      <c r="D66" s="65"/>
      <c r="E66" s="47"/>
      <c r="F66" s="47"/>
      <c r="G66" s="66"/>
      <c r="H66" s="68"/>
      <c r="I66" s="68"/>
      <c r="J66" s="67"/>
      <c r="K66" s="67"/>
      <c r="L66" s="67"/>
      <c r="M66" s="9">
        <v>18</v>
      </c>
      <c r="N66" s="9"/>
      <c r="O66" s="9"/>
      <c r="P66" s="9"/>
      <c r="Q66" s="9"/>
      <c r="R66" s="2"/>
      <c r="S66" s="2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5">
      <c r="A67" s="30" t="s">
        <v>163</v>
      </c>
      <c r="B67" s="77" t="s">
        <v>10</v>
      </c>
      <c r="C67" s="78">
        <v>1404</v>
      </c>
      <c r="D67" s="65"/>
      <c r="E67" s="47"/>
      <c r="F67" s="47"/>
      <c r="G67" s="66"/>
      <c r="H67" s="68"/>
      <c r="I67" s="68"/>
      <c r="J67" s="67"/>
      <c r="K67" s="67"/>
      <c r="L67" s="67"/>
      <c r="M67" s="9">
        <v>17</v>
      </c>
      <c r="N67" s="9"/>
      <c r="O67" s="9"/>
      <c r="P67" s="9"/>
      <c r="Q67" s="9"/>
      <c r="R67" s="2"/>
      <c r="S67" s="2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5">
      <c r="A68" s="30"/>
      <c r="B68" s="15" t="s">
        <v>131</v>
      </c>
      <c r="C68" s="14">
        <f>SUM(C64:C67)</f>
        <v>16583</v>
      </c>
      <c r="D68" s="7"/>
      <c r="E68" s="15" t="s">
        <v>131</v>
      </c>
      <c r="F68" s="14">
        <f>SUM(F64:F67)</f>
        <v>0</v>
      </c>
      <c r="G68" s="10"/>
      <c r="H68" s="15" t="s">
        <v>131</v>
      </c>
      <c r="I68" s="14">
        <f>SUM(I64:I67)</f>
        <v>1606</v>
      </c>
      <c r="J68" s="10"/>
      <c r="K68" s="15" t="s">
        <v>131</v>
      </c>
      <c r="L68" s="14">
        <f>SUM(L64:L67)</f>
        <v>2741.29</v>
      </c>
      <c r="M68" s="9"/>
      <c r="N68" s="9"/>
      <c r="O68" s="9"/>
      <c r="P68" s="9"/>
      <c r="Q68" s="9"/>
      <c r="R68" s="2"/>
      <c r="S68" s="2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9"/>
      <c r="O69" s="9"/>
      <c r="P69" s="9"/>
      <c r="Q69" s="9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4" ht="30.75" customHeight="1">
      <c r="A70" s="71" t="s">
        <v>220</v>
      </c>
      <c r="B70" s="46" t="s">
        <v>161</v>
      </c>
      <c r="C70" s="42">
        <v>24679</v>
      </c>
      <c r="D70" s="65"/>
      <c r="E70" s="46" t="s">
        <v>110</v>
      </c>
      <c r="F70" s="43">
        <v>16364</v>
      </c>
      <c r="G70" s="65"/>
      <c r="H70" s="46" t="s">
        <v>110</v>
      </c>
      <c r="I70" s="43">
        <v>3145</v>
      </c>
      <c r="J70" s="65"/>
      <c r="K70" s="68"/>
      <c r="L70" s="51"/>
      <c r="M70" s="9">
        <v>18</v>
      </c>
      <c r="N70" s="9"/>
      <c r="O70" s="9"/>
      <c r="P70" s="9"/>
      <c r="Q70" s="9"/>
      <c r="R70" s="2"/>
      <c r="S70" s="2"/>
      <c r="T70" s="2"/>
      <c r="U70" s="2"/>
      <c r="V70" s="2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>
      <c r="A71" s="30" t="s">
        <v>164</v>
      </c>
      <c r="B71" s="46" t="s">
        <v>115</v>
      </c>
      <c r="C71" s="42">
        <v>13837</v>
      </c>
      <c r="D71" s="65"/>
      <c r="E71" s="46"/>
      <c r="F71" s="43"/>
      <c r="G71" s="65"/>
      <c r="H71" s="46" t="s">
        <v>115</v>
      </c>
      <c r="I71" s="43">
        <v>4928</v>
      </c>
      <c r="J71" s="65"/>
      <c r="K71" s="68"/>
      <c r="L71" s="51"/>
      <c r="M71" s="9"/>
      <c r="N71" s="9"/>
      <c r="O71" s="9"/>
      <c r="P71" s="9"/>
      <c r="Q71" s="9"/>
      <c r="R71" s="2"/>
      <c r="S71" s="2"/>
      <c r="T71" s="2"/>
      <c r="U71" s="2"/>
      <c r="V71" s="2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1" customFormat="1" ht="15">
      <c r="A72" s="31"/>
      <c r="B72" s="15" t="s">
        <v>131</v>
      </c>
      <c r="C72" s="14">
        <f>SUM(C70:C71)</f>
        <v>38516</v>
      </c>
      <c r="D72" s="7"/>
      <c r="E72" s="15" t="s">
        <v>131</v>
      </c>
      <c r="F72" s="14">
        <f>SUM(F70:F71)</f>
        <v>16364</v>
      </c>
      <c r="G72" s="10"/>
      <c r="H72" s="15" t="s">
        <v>131</v>
      </c>
      <c r="I72" s="14">
        <f>SUM(I70:I71)</f>
        <v>8073</v>
      </c>
      <c r="J72" s="10"/>
      <c r="K72" s="15" t="s">
        <v>131</v>
      </c>
      <c r="L72" s="14">
        <f>SUM(L70:L71)</f>
        <v>0</v>
      </c>
      <c r="M72" s="16"/>
      <c r="N72" s="16"/>
      <c r="O72" s="16"/>
      <c r="P72" s="16"/>
      <c r="Q72" s="16"/>
      <c r="R72" s="4"/>
      <c r="S72" s="4"/>
      <c r="T72" s="4"/>
      <c r="U72" s="4"/>
      <c r="V72" s="4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2" ht="15">
      <c r="A73" s="30"/>
      <c r="B73" s="74"/>
      <c r="C73" s="32"/>
      <c r="D73" s="33"/>
      <c r="E73" s="34"/>
      <c r="F73" s="34"/>
      <c r="G73" s="33"/>
      <c r="H73" s="52"/>
      <c r="I73" s="52"/>
      <c r="J73" s="33"/>
      <c r="K73" s="35"/>
      <c r="L73" s="36"/>
      <c r="M73" s="9"/>
      <c r="N73" s="9"/>
      <c r="O73" s="9"/>
      <c r="P73" s="9"/>
      <c r="Q73" s="9"/>
      <c r="R73" s="2"/>
      <c r="S73" s="2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5">
      <c r="A74" s="30"/>
      <c r="B74" s="77" t="s">
        <v>7</v>
      </c>
      <c r="C74" s="78">
        <v>5874</v>
      </c>
      <c r="D74" s="7"/>
      <c r="E74" s="17"/>
      <c r="F74" s="17"/>
      <c r="G74" s="10"/>
      <c r="H74" s="51"/>
      <c r="I74" s="51"/>
      <c r="J74" s="19"/>
      <c r="K74" s="77" t="s">
        <v>7</v>
      </c>
      <c r="L74" s="79">
        <v>2274.46</v>
      </c>
      <c r="M74" s="9">
        <v>22</v>
      </c>
      <c r="N74" s="9"/>
      <c r="O74" s="9"/>
      <c r="P74" s="9"/>
      <c r="Q74" s="9"/>
      <c r="R74" s="2"/>
      <c r="S74" s="2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13" ht="14.25">
      <c r="A75" s="71" t="s">
        <v>221</v>
      </c>
      <c r="B75" s="77" t="s">
        <v>56</v>
      </c>
      <c r="C75" s="78">
        <v>904</v>
      </c>
      <c r="D75" s="7"/>
      <c r="E75" s="17"/>
      <c r="F75" s="17"/>
      <c r="G75" s="10"/>
      <c r="H75" s="51"/>
      <c r="I75" s="51"/>
      <c r="J75" s="51"/>
      <c r="K75" s="77" t="s">
        <v>56</v>
      </c>
      <c r="L75" s="79">
        <v>350.22</v>
      </c>
      <c r="M75" s="18">
        <v>15</v>
      </c>
    </row>
    <row r="76" spans="1:70" ht="15">
      <c r="A76" s="30" t="s">
        <v>165</v>
      </c>
      <c r="B76" s="11" t="s">
        <v>58</v>
      </c>
      <c r="C76" s="13">
        <v>3685</v>
      </c>
      <c r="D76" s="7"/>
      <c r="E76" s="17"/>
      <c r="F76" s="17"/>
      <c r="G76" s="10"/>
      <c r="H76" s="19"/>
      <c r="I76" s="19"/>
      <c r="J76" s="19"/>
      <c r="K76" s="19"/>
      <c r="L76" s="67"/>
      <c r="M76" s="9" t="s">
        <v>133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">
      <c r="A77" s="30"/>
      <c r="B77" s="77" t="s">
        <v>59</v>
      </c>
      <c r="C77" s="78">
        <v>811</v>
      </c>
      <c r="D77" s="7"/>
      <c r="E77" s="17"/>
      <c r="F77" s="17"/>
      <c r="G77" s="10"/>
      <c r="H77" s="19"/>
      <c r="I77" s="19"/>
      <c r="J77" s="19"/>
      <c r="K77" s="19"/>
      <c r="L77" s="19"/>
      <c r="M77" s="9">
        <v>17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">
      <c r="A78" s="30"/>
      <c r="B78" s="77" t="s">
        <v>60</v>
      </c>
      <c r="C78" s="78">
        <v>777</v>
      </c>
      <c r="D78" s="7"/>
      <c r="E78" s="17"/>
      <c r="F78" s="17"/>
      <c r="G78" s="10"/>
      <c r="H78" s="19"/>
      <c r="I78" s="19"/>
      <c r="J78" s="19"/>
      <c r="K78" s="19"/>
      <c r="L78" s="19"/>
      <c r="M78" s="9">
        <v>17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34" s="1" customFormat="1" ht="15">
      <c r="A79" s="71"/>
      <c r="B79" s="83" t="s">
        <v>6</v>
      </c>
      <c r="C79" s="84">
        <v>0</v>
      </c>
      <c r="D79" s="171"/>
      <c r="E79" s="179"/>
      <c r="F79" s="179"/>
      <c r="G79" s="170"/>
      <c r="H79" s="83" t="s">
        <v>6</v>
      </c>
      <c r="I79" s="85">
        <v>0</v>
      </c>
      <c r="J79" s="170"/>
      <c r="K79" s="83" t="s">
        <v>6</v>
      </c>
      <c r="L79" s="85">
        <v>0</v>
      </c>
      <c r="M79" s="16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s="1" customFormat="1" ht="15">
      <c r="A80" s="31"/>
      <c r="B80" s="15" t="s">
        <v>131</v>
      </c>
      <c r="C80" s="14">
        <f>SUM(C74:C79)</f>
        <v>12051</v>
      </c>
      <c r="D80" s="7"/>
      <c r="E80" s="15" t="s">
        <v>131</v>
      </c>
      <c r="F80" s="14">
        <f>SUM(F74:F79)</f>
        <v>0</v>
      </c>
      <c r="G80" s="10"/>
      <c r="H80" s="15" t="s">
        <v>131</v>
      </c>
      <c r="I80" s="14">
        <f>SUM(I74:I79)</f>
        <v>0</v>
      </c>
      <c r="J80" s="10"/>
      <c r="K80" s="15" t="s">
        <v>131</v>
      </c>
      <c r="L80" s="14">
        <f>SUM(L74:L79)</f>
        <v>2624.6800000000003</v>
      </c>
      <c r="M80" s="16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2" ht="15">
      <c r="A81" s="30"/>
      <c r="B81" s="74"/>
      <c r="C81" s="32"/>
      <c r="D81" s="33"/>
      <c r="E81" s="34"/>
      <c r="F81" s="34"/>
      <c r="G81" s="33"/>
      <c r="H81" s="52"/>
      <c r="I81" s="52"/>
      <c r="J81" s="33"/>
      <c r="K81" s="35"/>
      <c r="L81" s="36"/>
      <c r="M81" s="9"/>
      <c r="R81" s="2"/>
      <c r="S81" s="2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70" ht="15">
      <c r="A82" s="30"/>
      <c r="B82" s="11" t="s">
        <v>88</v>
      </c>
      <c r="C82" s="42">
        <v>4924</v>
      </c>
      <c r="D82" s="65"/>
      <c r="E82" s="47"/>
      <c r="F82" s="47"/>
      <c r="G82" s="66"/>
      <c r="H82" s="67"/>
      <c r="I82" s="67"/>
      <c r="J82" s="67"/>
      <c r="K82" s="68"/>
      <c r="L82" s="68"/>
      <c r="M82" s="20">
        <v>18</v>
      </c>
      <c r="N82" s="20"/>
      <c r="O82" s="20"/>
      <c r="P82" s="20"/>
      <c r="Q82" s="20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1:70" ht="15">
      <c r="A83" s="30"/>
      <c r="B83" s="11" t="s">
        <v>89</v>
      </c>
      <c r="C83" s="42">
        <v>4945</v>
      </c>
      <c r="D83" s="65"/>
      <c r="E83" s="47"/>
      <c r="F83" s="47"/>
      <c r="G83" s="66"/>
      <c r="H83" s="67"/>
      <c r="I83" s="67"/>
      <c r="J83" s="67"/>
      <c r="K83" s="68"/>
      <c r="L83" s="68"/>
      <c r="M83" s="20">
        <v>18</v>
      </c>
      <c r="N83" s="20"/>
      <c r="O83" s="20"/>
      <c r="P83" s="20"/>
      <c r="Q83" s="2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12" ht="14.25">
      <c r="A84" s="71" t="s">
        <v>222</v>
      </c>
      <c r="B84" s="77" t="s">
        <v>51</v>
      </c>
      <c r="C84" s="78">
        <v>3606</v>
      </c>
      <c r="D84" s="65"/>
      <c r="E84" s="47"/>
      <c r="F84" s="47"/>
      <c r="G84" s="66"/>
      <c r="H84" s="77" t="s">
        <v>114</v>
      </c>
      <c r="I84" s="79">
        <v>13</v>
      </c>
      <c r="J84" s="68"/>
      <c r="K84" s="77" t="s">
        <v>114</v>
      </c>
      <c r="L84" s="79">
        <v>164</v>
      </c>
    </row>
    <row r="85" spans="1:13" ht="14.25">
      <c r="A85" s="30" t="s">
        <v>166</v>
      </c>
      <c r="B85" s="11" t="s">
        <v>52</v>
      </c>
      <c r="C85" s="42">
        <v>5218</v>
      </c>
      <c r="D85" s="65"/>
      <c r="E85" s="47"/>
      <c r="F85" s="47"/>
      <c r="G85" s="66"/>
      <c r="H85" s="11" t="s">
        <v>52</v>
      </c>
      <c r="I85" s="42">
        <v>1438</v>
      </c>
      <c r="J85" s="68"/>
      <c r="K85" s="68"/>
      <c r="L85" s="68"/>
      <c r="M85" s="18">
        <v>17</v>
      </c>
    </row>
    <row r="86" spans="1:12" ht="14.25">
      <c r="A86" s="30"/>
      <c r="B86" s="77" t="s">
        <v>53</v>
      </c>
      <c r="C86" s="78">
        <v>2187</v>
      </c>
      <c r="D86" s="65"/>
      <c r="E86" s="47"/>
      <c r="F86" s="47"/>
      <c r="G86" s="66"/>
      <c r="H86" s="68"/>
      <c r="I86" s="68"/>
      <c r="J86" s="68"/>
      <c r="K86" s="77" t="s">
        <v>53</v>
      </c>
      <c r="L86" s="79">
        <v>192.23</v>
      </c>
    </row>
    <row r="87" spans="1:13" ht="14.25">
      <c r="A87" s="30"/>
      <c r="B87" s="46" t="s">
        <v>47</v>
      </c>
      <c r="C87" s="42">
        <v>5045</v>
      </c>
      <c r="D87" s="65"/>
      <c r="E87" s="47"/>
      <c r="F87" s="47"/>
      <c r="G87" s="66"/>
      <c r="H87" s="68"/>
      <c r="I87" s="68"/>
      <c r="J87" s="68"/>
      <c r="K87" s="46" t="s">
        <v>47</v>
      </c>
      <c r="L87" s="43">
        <v>459.79</v>
      </c>
      <c r="M87" s="18">
        <v>18</v>
      </c>
    </row>
    <row r="88" spans="1:12" ht="14.25">
      <c r="A88" s="30"/>
      <c r="B88" s="11" t="s">
        <v>48</v>
      </c>
      <c r="C88" s="42">
        <v>5263</v>
      </c>
      <c r="D88" s="65"/>
      <c r="E88" s="47"/>
      <c r="F88" s="47"/>
      <c r="G88" s="66"/>
      <c r="H88" s="46" t="s">
        <v>48</v>
      </c>
      <c r="I88" s="43">
        <v>568</v>
      </c>
      <c r="J88" s="68"/>
      <c r="K88" s="68" t="s">
        <v>48</v>
      </c>
      <c r="L88" s="68">
        <v>520.22</v>
      </c>
    </row>
    <row r="89" spans="1:12" ht="14.25">
      <c r="A89" s="30"/>
      <c r="B89" s="77" t="s">
        <v>97</v>
      </c>
      <c r="C89" s="78">
        <v>4043</v>
      </c>
      <c r="D89" s="65"/>
      <c r="E89" s="47"/>
      <c r="F89" s="47"/>
      <c r="G89" s="66"/>
      <c r="H89" s="68"/>
      <c r="I89" s="68"/>
      <c r="J89" s="67"/>
      <c r="K89" s="77" t="s">
        <v>97</v>
      </c>
      <c r="L89" s="79">
        <v>762</v>
      </c>
    </row>
    <row r="90" spans="1:12" ht="14.25">
      <c r="A90" s="30"/>
      <c r="B90" s="15" t="s">
        <v>131</v>
      </c>
      <c r="C90" s="14">
        <f>SUM(C82:C89)</f>
        <v>35231</v>
      </c>
      <c r="D90" s="7"/>
      <c r="E90" s="15" t="s">
        <v>131</v>
      </c>
      <c r="F90" s="14">
        <f>SUM(F82:F89)</f>
        <v>0</v>
      </c>
      <c r="G90" s="10"/>
      <c r="H90" s="15" t="s">
        <v>131</v>
      </c>
      <c r="I90" s="14">
        <f>SUM(I82:I89)</f>
        <v>2019</v>
      </c>
      <c r="J90" s="10"/>
      <c r="K90" s="15" t="s">
        <v>131</v>
      </c>
      <c r="L90" s="14">
        <f>SUM(L82:L89)</f>
        <v>2098.24</v>
      </c>
    </row>
    <row r="91" spans="1:12" ht="14.25">
      <c r="A91" s="30"/>
      <c r="B91" s="35"/>
      <c r="C91" s="37"/>
      <c r="D91" s="38"/>
      <c r="E91" s="39"/>
      <c r="F91" s="39"/>
      <c r="G91" s="34"/>
      <c r="H91" s="52"/>
      <c r="I91" s="52"/>
      <c r="J91" s="52"/>
      <c r="K91" s="35"/>
      <c r="L91" s="36"/>
    </row>
    <row r="92" spans="1:70" ht="15">
      <c r="A92" s="30"/>
      <c r="B92" s="77" t="s">
        <v>98</v>
      </c>
      <c r="C92" s="78">
        <v>4477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77" t="s">
        <v>150</v>
      </c>
      <c r="C93" s="78">
        <v>1632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77" t="s">
        <v>151</v>
      </c>
      <c r="C94" s="78">
        <v>1279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30"/>
      <c r="B95" s="77" t="s">
        <v>152</v>
      </c>
      <c r="C95" s="78">
        <v>1297</v>
      </c>
      <c r="D95" s="65"/>
      <c r="E95" s="47"/>
      <c r="F95" s="47"/>
      <c r="G95" s="66"/>
      <c r="H95" s="68"/>
      <c r="I95" s="68"/>
      <c r="J95" s="67"/>
      <c r="K95" s="68"/>
      <c r="L95" s="68"/>
      <c r="M95" s="20"/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/>
      <c r="B96" s="77" t="s">
        <v>153</v>
      </c>
      <c r="C96" s="78">
        <v>1241</v>
      </c>
      <c r="D96" s="65"/>
      <c r="E96" s="47"/>
      <c r="F96" s="47"/>
      <c r="G96" s="66"/>
      <c r="H96" s="68"/>
      <c r="I96" s="68"/>
      <c r="J96" s="67"/>
      <c r="K96" s="68"/>
      <c r="L96" s="68"/>
      <c r="M96" s="20"/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77" t="s">
        <v>138</v>
      </c>
      <c r="C97" s="78">
        <v>1372</v>
      </c>
      <c r="D97" s="65"/>
      <c r="E97" s="47"/>
      <c r="F97" s="47"/>
      <c r="G97" s="66"/>
      <c r="H97" s="68"/>
      <c r="I97" s="68"/>
      <c r="J97" s="67"/>
      <c r="K97" s="68"/>
      <c r="L97" s="68"/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77" t="s">
        <v>137</v>
      </c>
      <c r="C98" s="78">
        <v>994</v>
      </c>
      <c r="D98" s="65"/>
      <c r="E98" s="47"/>
      <c r="F98" s="47"/>
      <c r="G98" s="66"/>
      <c r="H98" s="68"/>
      <c r="I98" s="68"/>
      <c r="J98" s="67"/>
      <c r="K98" s="68"/>
      <c r="L98" s="68"/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71" t="s">
        <v>223</v>
      </c>
      <c r="B99" s="83" t="s">
        <v>134</v>
      </c>
      <c r="C99" s="84">
        <v>0</v>
      </c>
      <c r="D99" s="65"/>
      <c r="E99" s="47"/>
      <c r="F99" s="47"/>
      <c r="G99" s="66"/>
      <c r="H99" s="68"/>
      <c r="I99" s="68"/>
      <c r="J99" s="67"/>
      <c r="K99" s="68"/>
      <c r="L99" s="68"/>
      <c r="M99" s="20">
        <v>21</v>
      </c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 t="s">
        <v>167</v>
      </c>
      <c r="B100" s="77" t="s">
        <v>135</v>
      </c>
      <c r="C100" s="78">
        <v>2340</v>
      </c>
      <c r="D100" s="65"/>
      <c r="E100" s="47"/>
      <c r="F100" s="47"/>
      <c r="G100" s="66"/>
      <c r="H100" s="68"/>
      <c r="I100" s="68"/>
      <c r="J100" s="67"/>
      <c r="K100" s="68"/>
      <c r="L100" s="68"/>
      <c r="M100" s="20">
        <v>22</v>
      </c>
      <c r="N100" s="9" t="s">
        <v>197</v>
      </c>
      <c r="O100" s="9"/>
      <c r="P100" s="9"/>
      <c r="Q100" s="9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70" ht="15">
      <c r="A101" s="30"/>
      <c r="B101" s="77" t="s">
        <v>99</v>
      </c>
      <c r="C101" s="78">
        <v>2054</v>
      </c>
      <c r="D101" s="65"/>
      <c r="E101" s="47"/>
      <c r="F101" s="47"/>
      <c r="G101" s="66"/>
      <c r="H101" s="68"/>
      <c r="I101" s="68"/>
      <c r="J101" s="67"/>
      <c r="K101" s="77" t="s">
        <v>129</v>
      </c>
      <c r="L101" s="79">
        <v>688.12</v>
      </c>
      <c r="M101" s="20"/>
      <c r="N101" s="105" t="s">
        <v>190</v>
      </c>
      <c r="O101" s="105"/>
      <c r="P101" s="9"/>
      <c r="Q101" s="9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1:70" ht="15">
      <c r="A102" s="30"/>
      <c r="B102" s="77" t="s">
        <v>100</v>
      </c>
      <c r="C102" s="78">
        <v>596</v>
      </c>
      <c r="D102" s="65"/>
      <c r="E102" s="47"/>
      <c r="F102" s="47"/>
      <c r="G102" s="66"/>
      <c r="H102" s="68"/>
      <c r="I102" s="68"/>
      <c r="J102" s="67"/>
      <c r="K102" s="77" t="s">
        <v>100</v>
      </c>
      <c r="L102" s="79">
        <v>272</v>
      </c>
      <c r="M102" s="20"/>
      <c r="N102" s="9" t="s">
        <v>191</v>
      </c>
      <c r="O102" s="9" t="s">
        <v>192</v>
      </c>
      <c r="P102" s="9" t="s">
        <v>193</v>
      </c>
      <c r="Q102" s="9" t="s">
        <v>194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</row>
    <row r="103" spans="1:70" ht="15">
      <c r="A103" s="30"/>
      <c r="B103" s="46"/>
      <c r="C103" s="42"/>
      <c r="D103" s="65"/>
      <c r="E103" s="47"/>
      <c r="F103" s="47"/>
      <c r="G103" s="66"/>
      <c r="H103" s="68"/>
      <c r="I103" s="68"/>
      <c r="J103" s="67"/>
      <c r="K103" s="46" t="s">
        <v>130</v>
      </c>
      <c r="L103" s="43">
        <v>176.22</v>
      </c>
      <c r="M103" s="20"/>
      <c r="N103" s="106">
        <f>SUM(C68+C74+C75+C77+C78+C79+C84+C86+C89+C105)</f>
        <v>52067</v>
      </c>
      <c r="O103" s="106">
        <f>SUM(D68+D74+D75+D77+D78+D79+D84+D86+D89+D105)</f>
        <v>0</v>
      </c>
      <c r="P103" s="106">
        <f>SUM(I68+I79+I84+I104)</f>
        <v>1676</v>
      </c>
      <c r="Q103" s="106">
        <f>SUM(L68+L72+L80+L84+L86+L89+L101+L102)</f>
        <v>7444.32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1:70" ht="15">
      <c r="A104" s="30"/>
      <c r="B104" s="46"/>
      <c r="C104" s="42"/>
      <c r="D104" s="65"/>
      <c r="E104" s="47"/>
      <c r="F104" s="47"/>
      <c r="G104" s="66"/>
      <c r="H104" s="82" t="s">
        <v>158</v>
      </c>
      <c r="I104" s="82">
        <v>57</v>
      </c>
      <c r="J104" s="67"/>
      <c r="K104" s="46"/>
      <c r="L104" s="43"/>
      <c r="M104" s="20"/>
      <c r="N104" s="20" t="s">
        <v>196</v>
      </c>
      <c r="O104" s="20"/>
      <c r="P104" s="20"/>
      <c r="Q104" s="20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34" s="1" customFormat="1" ht="15">
      <c r="A105" s="31"/>
      <c r="B105" s="15" t="s">
        <v>131</v>
      </c>
      <c r="C105" s="14">
        <f>SUM(C92:C104)</f>
        <v>17282</v>
      </c>
      <c r="D105" s="7"/>
      <c r="E105" s="15" t="s">
        <v>131</v>
      </c>
      <c r="F105" s="14">
        <f>SUM(F92:F104)</f>
        <v>0</v>
      </c>
      <c r="G105" s="10"/>
      <c r="H105" s="15" t="s">
        <v>131</v>
      </c>
      <c r="I105" s="14">
        <f>SUM(I92:I104)</f>
        <v>57</v>
      </c>
      <c r="J105" s="10"/>
      <c r="K105" s="15" t="s">
        <v>131</v>
      </c>
      <c r="L105" s="14">
        <f>SUM(L92:L104)</f>
        <v>1136.34</v>
      </c>
      <c r="M105" s="16"/>
      <c r="N105" s="104">
        <f>SUM(C70+C71+C76+C82+C83+C85+C87+C88)</f>
        <v>67596</v>
      </c>
      <c r="O105" s="104">
        <f>SUM(F70)</f>
        <v>16364</v>
      </c>
      <c r="P105" s="104">
        <f>SUM(I70+I71+I85+I88)</f>
        <v>10079</v>
      </c>
      <c r="Q105" s="104">
        <f>SUM(L87+L88+L103)</f>
        <v>1156.23</v>
      </c>
      <c r="R105" s="4"/>
      <c r="S105" s="4"/>
      <c r="T105" s="4"/>
      <c r="U105" s="4"/>
      <c r="V105" s="4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2" ht="15">
      <c r="A106" s="30"/>
      <c r="B106" s="74"/>
      <c r="C106" s="32"/>
      <c r="D106" s="33"/>
      <c r="E106" s="34"/>
      <c r="F106" s="34"/>
      <c r="G106" s="33"/>
      <c r="H106" s="52"/>
      <c r="I106" s="52"/>
      <c r="J106" s="33"/>
      <c r="K106" s="35"/>
      <c r="L106" s="36"/>
      <c r="M106" s="9"/>
      <c r="N106" s="9"/>
      <c r="O106" s="9"/>
      <c r="P106" s="9"/>
      <c r="Q106" s="9"/>
      <c r="R106" s="2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70" ht="15">
      <c r="A107" s="30"/>
      <c r="B107" s="77" t="s">
        <v>65</v>
      </c>
      <c r="C107" s="78">
        <v>1357</v>
      </c>
      <c r="D107" s="65"/>
      <c r="E107" s="44"/>
      <c r="F107" s="45"/>
      <c r="G107" s="66"/>
      <c r="H107" s="77" t="s">
        <v>65</v>
      </c>
      <c r="I107" s="79">
        <v>34</v>
      </c>
      <c r="J107" s="67"/>
      <c r="K107" s="77" t="s">
        <v>65</v>
      </c>
      <c r="L107" s="82">
        <v>566</v>
      </c>
      <c r="M107" s="9"/>
      <c r="N107" s="9"/>
      <c r="O107" s="9"/>
      <c r="P107" s="9"/>
      <c r="Q107" s="9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5">
      <c r="A108" s="30"/>
      <c r="B108" s="46" t="s">
        <v>162</v>
      </c>
      <c r="C108" s="42">
        <v>11290</v>
      </c>
      <c r="D108" s="65"/>
      <c r="E108" s="47"/>
      <c r="F108" s="47"/>
      <c r="G108" s="66"/>
      <c r="H108" s="46" t="s">
        <v>66</v>
      </c>
      <c r="I108" s="43">
        <v>745</v>
      </c>
      <c r="J108" s="67"/>
      <c r="K108" s="46" t="s">
        <v>66</v>
      </c>
      <c r="L108" s="67">
        <v>1178.15</v>
      </c>
      <c r="M108" s="9">
        <v>22</v>
      </c>
      <c r="N108" s="9"/>
      <c r="O108" s="9"/>
      <c r="P108" s="9"/>
      <c r="Q108" s="9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5">
      <c r="A109" s="71" t="s">
        <v>259</v>
      </c>
      <c r="B109" s="77" t="s">
        <v>148</v>
      </c>
      <c r="C109" s="78">
        <v>2633</v>
      </c>
      <c r="D109" s="65"/>
      <c r="E109" s="47"/>
      <c r="F109" s="47"/>
      <c r="G109" s="66"/>
      <c r="H109" s="80" t="s">
        <v>148</v>
      </c>
      <c r="I109" s="81">
        <v>617</v>
      </c>
      <c r="J109" s="67"/>
      <c r="K109" s="80" t="s">
        <v>148</v>
      </c>
      <c r="L109" s="82">
        <v>681</v>
      </c>
      <c r="M109" s="9"/>
      <c r="N109" s="9"/>
      <c r="O109" s="9"/>
      <c r="P109" s="9"/>
      <c r="Q109" s="9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5">
      <c r="A110" s="30" t="s">
        <v>163</v>
      </c>
      <c r="B110" s="77" t="s">
        <v>68</v>
      </c>
      <c r="C110" s="78">
        <v>5756</v>
      </c>
      <c r="D110" s="7"/>
      <c r="E110" s="17"/>
      <c r="F110" s="17"/>
      <c r="G110" s="10"/>
      <c r="H110" s="19"/>
      <c r="I110" s="19"/>
      <c r="J110" s="19"/>
      <c r="K110" s="51"/>
      <c r="L110" s="51"/>
      <c r="M110" s="9"/>
      <c r="N110" s="9"/>
      <c r="O110" s="9"/>
      <c r="P110" s="9"/>
      <c r="Q110" s="9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30" ht="15">
      <c r="A111" s="30"/>
      <c r="B111" s="46"/>
      <c r="C111" s="42"/>
      <c r="D111" s="65"/>
      <c r="E111" s="47"/>
      <c r="F111" s="47"/>
      <c r="G111" s="66"/>
      <c r="H111" s="67"/>
      <c r="I111" s="67"/>
      <c r="J111" s="67"/>
      <c r="K111" s="46" t="s">
        <v>127</v>
      </c>
      <c r="L111" s="43">
        <v>6097</v>
      </c>
      <c r="M111" s="9"/>
      <c r="N111" s="9"/>
      <c r="O111" s="9"/>
      <c r="P111" s="9"/>
      <c r="Q111" s="9"/>
      <c r="R111" s="2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4" s="1" customFormat="1" ht="15">
      <c r="A112" s="31"/>
      <c r="B112" s="15" t="s">
        <v>131</v>
      </c>
      <c r="C112" s="14">
        <f>SUM(C107:C111)</f>
        <v>21036</v>
      </c>
      <c r="D112" s="7"/>
      <c r="E112" s="15" t="s">
        <v>131</v>
      </c>
      <c r="F112" s="14">
        <f>SUM(F107:F111)</f>
        <v>0</v>
      </c>
      <c r="G112" s="10"/>
      <c r="H112" s="15" t="s">
        <v>131</v>
      </c>
      <c r="I112" s="14">
        <f>SUM(I107:I111)</f>
        <v>1396</v>
      </c>
      <c r="J112" s="10"/>
      <c r="K112" s="15" t="s">
        <v>131</v>
      </c>
      <c r="L112" s="14">
        <f>SUM(L107:L111)</f>
        <v>8522.15</v>
      </c>
      <c r="M112" s="16"/>
      <c r="N112" s="16"/>
      <c r="O112" s="16"/>
      <c r="P112" s="16"/>
      <c r="Q112" s="16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2" ht="15.75" customHeight="1">
      <c r="A113" s="30"/>
      <c r="B113" s="74"/>
      <c r="C113" s="32"/>
      <c r="D113" s="33"/>
      <c r="E113" s="34"/>
      <c r="F113" s="34"/>
      <c r="G113" s="33"/>
      <c r="H113" s="52"/>
      <c r="I113" s="52"/>
      <c r="J113" s="33"/>
      <c r="K113" s="35"/>
      <c r="L113" s="36"/>
      <c r="M113" s="9"/>
      <c r="N113" s="9"/>
      <c r="O113" s="9"/>
      <c r="P113" s="9"/>
      <c r="Q113" s="9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5">
      <c r="A114" s="30"/>
      <c r="B114" s="77" t="s">
        <v>17</v>
      </c>
      <c r="C114" s="78">
        <v>4739</v>
      </c>
      <c r="D114" s="65"/>
      <c r="E114" s="47"/>
      <c r="F114" s="47"/>
      <c r="G114" s="66"/>
      <c r="H114" s="77" t="s">
        <v>17</v>
      </c>
      <c r="I114" s="79">
        <v>12</v>
      </c>
      <c r="J114" s="67"/>
      <c r="K114" s="77" t="s">
        <v>17</v>
      </c>
      <c r="L114" s="79">
        <v>965.3</v>
      </c>
      <c r="M114" s="9"/>
      <c r="N114" s="9"/>
      <c r="O114" s="9"/>
      <c r="P114" s="9"/>
      <c r="Q114" s="9"/>
      <c r="R114" s="2"/>
      <c r="S114" s="2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5">
      <c r="A115" s="30"/>
      <c r="B115" s="77" t="s">
        <v>147</v>
      </c>
      <c r="C115" s="78">
        <v>566</v>
      </c>
      <c r="D115" s="65"/>
      <c r="E115" s="47"/>
      <c r="F115" s="47"/>
      <c r="G115" s="66"/>
      <c r="H115" s="46"/>
      <c r="I115" s="43"/>
      <c r="J115" s="67"/>
      <c r="K115" s="46"/>
      <c r="L115" s="43"/>
      <c r="M115" s="9"/>
      <c r="N115" s="9"/>
      <c r="O115" s="9"/>
      <c r="P115" s="9"/>
      <c r="Q115" s="9"/>
      <c r="R115" s="2"/>
      <c r="S115" s="2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12" ht="14.25">
      <c r="A116" s="30"/>
      <c r="B116" s="77" t="s">
        <v>42</v>
      </c>
      <c r="C116" s="78">
        <v>5114</v>
      </c>
      <c r="D116" s="65"/>
      <c r="E116" s="86" t="s">
        <v>42</v>
      </c>
      <c r="F116" s="87">
        <v>2208</v>
      </c>
      <c r="G116" s="66"/>
      <c r="H116" s="77" t="s">
        <v>42</v>
      </c>
      <c r="I116" s="79">
        <v>1095</v>
      </c>
      <c r="J116" s="68"/>
      <c r="K116" s="44"/>
      <c r="L116" s="45"/>
    </row>
    <row r="117" spans="1:32" ht="15">
      <c r="A117" s="71" t="s">
        <v>224</v>
      </c>
      <c r="B117" s="77" t="s">
        <v>18</v>
      </c>
      <c r="C117" s="78">
        <v>19588</v>
      </c>
      <c r="D117" s="65"/>
      <c r="E117" s="77" t="s">
        <v>18</v>
      </c>
      <c r="F117" s="79">
        <v>8548</v>
      </c>
      <c r="G117" s="66"/>
      <c r="H117" s="77" t="s">
        <v>18</v>
      </c>
      <c r="I117" s="79">
        <v>6143</v>
      </c>
      <c r="J117" s="68"/>
      <c r="K117" s="68"/>
      <c r="L117" s="67"/>
      <c r="M117" s="9">
        <v>22</v>
      </c>
      <c r="N117" s="9"/>
      <c r="O117" s="9"/>
      <c r="P117" s="9"/>
      <c r="Q117" s="9"/>
      <c r="R117" s="2"/>
      <c r="S117" s="2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5">
      <c r="A118" s="30" t="s">
        <v>164</v>
      </c>
      <c r="B118" s="77" t="s">
        <v>143</v>
      </c>
      <c r="C118" s="78">
        <v>1693</v>
      </c>
      <c r="D118" s="65"/>
      <c r="E118" s="46"/>
      <c r="F118" s="43"/>
      <c r="G118" s="66"/>
      <c r="H118" s="46"/>
      <c r="I118" s="43"/>
      <c r="J118" s="68"/>
      <c r="K118" s="68"/>
      <c r="L118" s="67"/>
      <c r="M118" s="9"/>
      <c r="N118" s="9"/>
      <c r="O118" s="9"/>
      <c r="P118" s="9"/>
      <c r="Q118" s="9"/>
      <c r="R118" s="2"/>
      <c r="S118" s="2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12" ht="14.25">
      <c r="A119" s="30"/>
      <c r="B119" s="77" t="s">
        <v>44</v>
      </c>
      <c r="C119" s="78">
        <v>2184</v>
      </c>
      <c r="D119" s="65"/>
      <c r="E119" s="47"/>
      <c r="F119" s="47"/>
      <c r="G119" s="66"/>
      <c r="H119" s="80" t="s">
        <v>44</v>
      </c>
      <c r="I119" s="82">
        <v>16</v>
      </c>
      <c r="J119" s="68"/>
      <c r="K119" s="82" t="s">
        <v>44</v>
      </c>
      <c r="L119" s="82">
        <v>707</v>
      </c>
    </row>
    <row r="120" spans="1:12" ht="14.25">
      <c r="A120" s="30"/>
      <c r="B120" s="77" t="s">
        <v>57</v>
      </c>
      <c r="C120" s="78">
        <v>2692</v>
      </c>
      <c r="D120" s="65"/>
      <c r="E120" s="47"/>
      <c r="F120" s="47"/>
      <c r="G120" s="66"/>
      <c r="H120" s="77" t="s">
        <v>57</v>
      </c>
      <c r="I120" s="79">
        <v>1</v>
      </c>
      <c r="J120" s="68"/>
      <c r="K120" s="77" t="s">
        <v>57</v>
      </c>
      <c r="L120" s="82">
        <v>461</v>
      </c>
    </row>
    <row r="121" spans="1:12" ht="14.25">
      <c r="A121" s="30"/>
      <c r="B121" s="68"/>
      <c r="C121" s="68"/>
      <c r="D121" s="68"/>
      <c r="E121" s="68"/>
      <c r="F121" s="68"/>
      <c r="G121" s="68"/>
      <c r="H121" s="77" t="s">
        <v>121</v>
      </c>
      <c r="I121" s="79">
        <v>58</v>
      </c>
      <c r="J121" s="68"/>
      <c r="K121" s="68"/>
      <c r="L121" s="68"/>
    </row>
    <row r="122" spans="1:12" ht="14.25">
      <c r="A122" s="30"/>
      <c r="B122" s="68"/>
      <c r="C122" s="68"/>
      <c r="D122" s="68"/>
      <c r="E122" s="68"/>
      <c r="F122" s="68"/>
      <c r="G122" s="68"/>
      <c r="H122" s="46"/>
      <c r="I122" s="43"/>
      <c r="J122" s="68"/>
      <c r="K122" s="82" t="s">
        <v>160</v>
      </c>
      <c r="L122" s="82">
        <v>911.2</v>
      </c>
    </row>
    <row r="123" spans="1:34" s="1" customFormat="1" ht="15">
      <c r="A123" s="31"/>
      <c r="B123" s="15" t="s">
        <v>131</v>
      </c>
      <c r="C123" s="14">
        <f>SUM(C114:C122)</f>
        <v>36576</v>
      </c>
      <c r="D123" s="7"/>
      <c r="E123" s="15" t="s">
        <v>131</v>
      </c>
      <c r="F123" s="14">
        <f>SUM(F114:F122)</f>
        <v>10756</v>
      </c>
      <c r="G123" s="10"/>
      <c r="H123" s="15" t="s">
        <v>131</v>
      </c>
      <c r="I123" s="14">
        <f>SUM(I114:I122)</f>
        <v>7325</v>
      </c>
      <c r="J123" s="10"/>
      <c r="K123" s="15" t="s">
        <v>131</v>
      </c>
      <c r="L123" s="14">
        <f>SUM(L114:L122)</f>
        <v>3044.5</v>
      </c>
      <c r="M123" s="16"/>
      <c r="N123" s="16"/>
      <c r="O123" s="16"/>
      <c r="P123" s="16"/>
      <c r="Q123" s="16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s="1" customFormat="1" ht="15">
      <c r="A124" s="30"/>
      <c r="B124" s="41"/>
      <c r="C124" s="40"/>
      <c r="D124" s="38"/>
      <c r="E124" s="41"/>
      <c r="F124" s="40"/>
      <c r="G124" s="34"/>
      <c r="H124" s="41"/>
      <c r="I124" s="40"/>
      <c r="J124" s="34"/>
      <c r="K124" s="41"/>
      <c r="L124" s="40"/>
      <c r="M124" s="16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12" ht="14.25">
      <c r="A125" s="30"/>
      <c r="B125" s="11" t="s">
        <v>95</v>
      </c>
      <c r="C125" s="42">
        <v>18395</v>
      </c>
      <c r="D125" s="65"/>
      <c r="E125" s="47"/>
      <c r="F125" s="47"/>
      <c r="G125" s="66"/>
      <c r="H125" s="46" t="s">
        <v>117</v>
      </c>
      <c r="I125" s="43">
        <v>4697</v>
      </c>
      <c r="J125" s="67"/>
      <c r="K125" s="46" t="s">
        <v>95</v>
      </c>
      <c r="L125" s="43">
        <v>2560</v>
      </c>
    </row>
    <row r="126" spans="1:34" s="1" customFormat="1" ht="15">
      <c r="A126" s="71" t="s">
        <v>225</v>
      </c>
      <c r="B126" s="11" t="s">
        <v>96</v>
      </c>
      <c r="C126" s="42">
        <v>25626</v>
      </c>
      <c r="D126" s="65"/>
      <c r="E126" s="47"/>
      <c r="F126" s="47"/>
      <c r="G126" s="66"/>
      <c r="H126" s="46" t="s">
        <v>118</v>
      </c>
      <c r="I126" s="43">
        <v>2867</v>
      </c>
      <c r="J126" s="68"/>
      <c r="K126" s="46" t="s">
        <v>96</v>
      </c>
      <c r="L126" s="43">
        <v>486.45</v>
      </c>
      <c r="M126" s="16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1" customFormat="1" ht="15">
      <c r="A127" s="30" t="s">
        <v>165</v>
      </c>
      <c r="B127" s="15" t="s">
        <v>131</v>
      </c>
      <c r="C127" s="14">
        <f>SUM(C125:C126)</f>
        <v>44021</v>
      </c>
      <c r="D127" s="7"/>
      <c r="E127" s="15" t="s">
        <v>131</v>
      </c>
      <c r="F127" s="14">
        <f>SUM(F125:F126)</f>
        <v>0</v>
      </c>
      <c r="G127" s="10"/>
      <c r="H127" s="15" t="s">
        <v>131</v>
      </c>
      <c r="I127" s="14">
        <f>SUM(I125:I126)</f>
        <v>7564</v>
      </c>
      <c r="J127" s="10"/>
      <c r="K127" s="15" t="s">
        <v>131</v>
      </c>
      <c r="L127" s="14">
        <f>SUM(L125:L126)</f>
        <v>3046.45</v>
      </c>
      <c r="M127" s="16"/>
      <c r="R127" s="4"/>
      <c r="S127" s="4"/>
      <c r="T127" s="4"/>
      <c r="U127" s="4"/>
      <c r="V127" s="4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s="1" customFormat="1" ht="15">
      <c r="A128" s="30"/>
      <c r="B128" s="41"/>
      <c r="C128" s="40"/>
      <c r="D128" s="38"/>
      <c r="E128" s="41"/>
      <c r="F128" s="40"/>
      <c r="G128" s="34"/>
      <c r="H128" s="41"/>
      <c r="I128" s="40"/>
      <c r="J128" s="34"/>
      <c r="K128" s="41"/>
      <c r="L128" s="40"/>
      <c r="M128" s="16"/>
      <c r="R128" s="4"/>
      <c r="S128" s="4"/>
      <c r="T128" s="4"/>
      <c r="U128" s="4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70" ht="15">
      <c r="A129" s="30"/>
      <c r="B129" s="11" t="s">
        <v>104</v>
      </c>
      <c r="C129" s="42">
        <v>2112</v>
      </c>
      <c r="D129" s="65"/>
      <c r="E129" s="47"/>
      <c r="F129" s="47"/>
      <c r="G129" s="66"/>
      <c r="H129" s="67"/>
      <c r="I129" s="67"/>
      <c r="J129" s="67"/>
      <c r="K129" s="46" t="s">
        <v>104</v>
      </c>
      <c r="L129" s="43">
        <v>420.07</v>
      </c>
      <c r="M129" s="20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1:70" ht="15">
      <c r="A130" s="30"/>
      <c r="B130" s="11" t="s">
        <v>105</v>
      </c>
      <c r="C130" s="42">
        <v>1226</v>
      </c>
      <c r="D130" s="65"/>
      <c r="E130" s="47"/>
      <c r="F130" s="47"/>
      <c r="G130" s="66"/>
      <c r="H130" s="67"/>
      <c r="I130" s="67"/>
      <c r="J130" s="67"/>
      <c r="K130" s="46" t="s">
        <v>105</v>
      </c>
      <c r="L130" s="43">
        <v>745.86</v>
      </c>
      <c r="M130" s="9"/>
      <c r="N130" s="9"/>
      <c r="O130" s="9"/>
      <c r="P130" s="9"/>
      <c r="Q130" s="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30" ht="15">
      <c r="A131" s="71" t="s">
        <v>226</v>
      </c>
      <c r="B131" s="11" t="s">
        <v>125</v>
      </c>
      <c r="C131" s="42">
        <v>2296</v>
      </c>
      <c r="D131" s="65"/>
      <c r="E131" s="47"/>
      <c r="F131" s="47"/>
      <c r="G131" s="66"/>
      <c r="H131" s="67"/>
      <c r="I131" s="67"/>
      <c r="J131" s="67"/>
      <c r="K131" s="46" t="s">
        <v>125</v>
      </c>
      <c r="L131" s="43">
        <v>653.36</v>
      </c>
      <c r="M131" s="9"/>
      <c r="N131" s="9"/>
      <c r="O131" s="9"/>
      <c r="P131" s="9"/>
      <c r="Q131" s="9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">
      <c r="A132" s="30" t="s">
        <v>167</v>
      </c>
      <c r="B132" s="11" t="s">
        <v>103</v>
      </c>
      <c r="C132" s="42">
        <v>2784</v>
      </c>
      <c r="D132" s="65"/>
      <c r="E132" s="47"/>
      <c r="F132" s="47"/>
      <c r="G132" s="66"/>
      <c r="H132" s="67"/>
      <c r="I132" s="67"/>
      <c r="J132" s="67"/>
      <c r="K132" s="68"/>
      <c r="L132" s="68"/>
      <c r="M132" s="9"/>
      <c r="N132" s="9"/>
      <c r="O132" s="9"/>
      <c r="P132" s="9"/>
      <c r="Q132" s="9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70" ht="15">
      <c r="A133" s="30"/>
      <c r="B133" s="11" t="s">
        <v>106</v>
      </c>
      <c r="C133" s="42">
        <v>2800</v>
      </c>
      <c r="D133" s="65"/>
      <c r="E133" s="47"/>
      <c r="F133" s="47"/>
      <c r="G133" s="66"/>
      <c r="H133" s="67"/>
      <c r="I133" s="67"/>
      <c r="J133" s="67"/>
      <c r="K133" s="46" t="s">
        <v>106</v>
      </c>
      <c r="L133" s="43">
        <v>813.35</v>
      </c>
      <c r="M133" s="9"/>
      <c r="N133" s="9" t="s">
        <v>198</v>
      </c>
      <c r="O133" s="9"/>
      <c r="P133" s="9"/>
      <c r="Q133" s="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30" ht="15">
      <c r="A134" s="30"/>
      <c r="B134" s="11" t="s">
        <v>107</v>
      </c>
      <c r="C134" s="42">
        <v>1887</v>
      </c>
      <c r="D134" s="65"/>
      <c r="E134" s="47"/>
      <c r="F134" s="47"/>
      <c r="G134" s="66"/>
      <c r="H134" s="46" t="s">
        <v>107</v>
      </c>
      <c r="I134" s="43">
        <v>571</v>
      </c>
      <c r="J134" s="67"/>
      <c r="K134" s="46" t="s">
        <v>107</v>
      </c>
      <c r="L134" s="68">
        <v>954.89</v>
      </c>
      <c r="M134" s="9"/>
      <c r="N134" s="105" t="s">
        <v>190</v>
      </c>
      <c r="O134" s="105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">
      <c r="A135" s="31"/>
      <c r="B135" s="11" t="s">
        <v>108</v>
      </c>
      <c r="C135" s="42">
        <v>3785</v>
      </c>
      <c r="D135" s="65"/>
      <c r="E135" s="47"/>
      <c r="F135" s="47"/>
      <c r="G135" s="66"/>
      <c r="H135" s="68"/>
      <c r="I135" s="68"/>
      <c r="J135" s="67"/>
      <c r="K135" s="46" t="s">
        <v>108</v>
      </c>
      <c r="L135" s="43">
        <v>1087.47</v>
      </c>
      <c r="M135" s="9"/>
      <c r="N135" s="9" t="s">
        <v>191</v>
      </c>
      <c r="O135" s="9" t="s">
        <v>192</v>
      </c>
      <c r="P135" s="9" t="s">
        <v>193</v>
      </c>
      <c r="Q135" s="9" t="s">
        <v>194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70" ht="15">
      <c r="A136" s="30"/>
      <c r="B136" s="15" t="s">
        <v>131</v>
      </c>
      <c r="C136" s="64">
        <f>SUM(C129:C135)</f>
        <v>16890</v>
      </c>
      <c r="D136" s="65"/>
      <c r="E136" s="44" t="s">
        <v>131</v>
      </c>
      <c r="F136" s="64">
        <f>SUM(F129:F135)</f>
        <v>0</v>
      </c>
      <c r="G136" s="66"/>
      <c r="H136" s="44" t="s">
        <v>131</v>
      </c>
      <c r="I136" s="64">
        <f>SUM(I129:I135)</f>
        <v>571</v>
      </c>
      <c r="J136" s="66"/>
      <c r="K136" s="44" t="s">
        <v>131</v>
      </c>
      <c r="L136" s="64">
        <f>SUM(L129:L135)</f>
        <v>4675</v>
      </c>
      <c r="M136" s="20"/>
      <c r="N136" s="106">
        <f>SUM(C107+C109+C110+C123)</f>
        <v>46322</v>
      </c>
      <c r="O136" s="106">
        <f>SUM(F123)</f>
        <v>10756</v>
      </c>
      <c r="P136" s="106">
        <f>SUM(I107+I109+I123)</f>
        <v>7976</v>
      </c>
      <c r="Q136" s="106">
        <f>SUM(L107+L109+L123)</f>
        <v>4291.5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34" s="1" customFormat="1" ht="15">
      <c r="A137" s="30"/>
      <c r="B137" s="35"/>
      <c r="C137" s="37"/>
      <c r="D137" s="38"/>
      <c r="E137" s="39"/>
      <c r="F137" s="39"/>
      <c r="G137" s="34"/>
      <c r="H137" s="52"/>
      <c r="I137" s="52"/>
      <c r="J137" s="54"/>
      <c r="K137" s="35"/>
      <c r="L137" s="36"/>
      <c r="M137" s="16"/>
      <c r="N137" s="20" t="s">
        <v>196</v>
      </c>
      <c r="O137" s="20"/>
      <c r="P137" s="20"/>
      <c r="Q137" s="20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0" ht="15">
      <c r="A138" s="30"/>
      <c r="B138" s="46" t="s">
        <v>101</v>
      </c>
      <c r="C138" s="42">
        <v>31862</v>
      </c>
      <c r="D138" s="65"/>
      <c r="E138" s="47"/>
      <c r="F138" s="47"/>
      <c r="G138" s="66"/>
      <c r="H138" s="46" t="s">
        <v>101</v>
      </c>
      <c r="I138" s="43">
        <v>2066</v>
      </c>
      <c r="J138" s="67"/>
      <c r="K138" s="46" t="s">
        <v>101</v>
      </c>
      <c r="L138" s="43">
        <v>3611.57</v>
      </c>
      <c r="M138" s="9"/>
      <c r="N138" s="104">
        <f>SUM(C108+C127+C136)</f>
        <v>72201</v>
      </c>
      <c r="O138" s="104">
        <v>0</v>
      </c>
      <c r="P138" s="104">
        <f>SUM(I108+I127+I136)</f>
        <v>8880</v>
      </c>
      <c r="Q138" s="104">
        <f>SUM(L108+L111+L127+L136)</f>
        <v>14996.599999999999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70" ht="15">
      <c r="A139" s="30"/>
      <c r="B139" s="46" t="s">
        <v>154</v>
      </c>
      <c r="C139" s="42">
        <v>1700</v>
      </c>
      <c r="D139" s="65"/>
      <c r="E139" s="47"/>
      <c r="F139" s="47"/>
      <c r="G139" s="66"/>
      <c r="H139" s="46"/>
      <c r="I139" s="43"/>
      <c r="J139" s="67"/>
      <c r="K139" s="46"/>
      <c r="L139" s="43"/>
      <c r="M139" s="9"/>
      <c r="N139" s="9"/>
      <c r="O139" s="9"/>
      <c r="P139" s="9"/>
      <c r="Q139" s="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5">
      <c r="A140" s="30"/>
      <c r="B140" s="46" t="s">
        <v>102</v>
      </c>
      <c r="C140" s="42">
        <v>1147</v>
      </c>
      <c r="D140" s="65"/>
      <c r="E140" s="47"/>
      <c r="F140" s="47"/>
      <c r="G140" s="66"/>
      <c r="H140" s="68"/>
      <c r="I140" s="68"/>
      <c r="J140" s="67"/>
      <c r="K140" s="68"/>
      <c r="L140" s="68"/>
      <c r="M140" s="9"/>
      <c r="N140" s="9"/>
      <c r="O140" s="9"/>
      <c r="P140" s="9"/>
      <c r="Q140" s="9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5">
      <c r="A141" s="30"/>
      <c r="B141" s="46" t="s">
        <v>91</v>
      </c>
      <c r="C141" s="42">
        <v>7525</v>
      </c>
      <c r="D141" s="65"/>
      <c r="E141" s="47"/>
      <c r="F141" s="47"/>
      <c r="G141" s="66"/>
      <c r="H141" s="68"/>
      <c r="I141" s="68"/>
      <c r="J141" s="67"/>
      <c r="K141" s="46" t="s">
        <v>91</v>
      </c>
      <c r="L141" s="43">
        <v>430</v>
      </c>
      <c r="M141" s="9"/>
      <c r="N141" s="9"/>
      <c r="O141" s="9"/>
      <c r="P141" s="9"/>
      <c r="Q141" s="9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5">
      <c r="A142" s="30"/>
      <c r="B142" s="46" t="s">
        <v>155</v>
      </c>
      <c r="C142" s="42">
        <v>649</v>
      </c>
      <c r="D142" s="65"/>
      <c r="E142" s="47"/>
      <c r="F142" s="47"/>
      <c r="G142" s="66"/>
      <c r="H142" s="68"/>
      <c r="I142" s="68"/>
      <c r="J142" s="67"/>
      <c r="K142" s="46"/>
      <c r="L142" s="43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260</v>
      </c>
      <c r="B143" s="46" t="s">
        <v>156</v>
      </c>
      <c r="C143" s="42">
        <v>4229</v>
      </c>
      <c r="D143" s="65"/>
      <c r="E143" s="47"/>
      <c r="F143" s="47"/>
      <c r="G143" s="66"/>
      <c r="H143" s="68"/>
      <c r="I143" s="68"/>
      <c r="J143" s="67"/>
      <c r="K143" s="46"/>
      <c r="L143" s="43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163</v>
      </c>
      <c r="B144" s="46" t="s">
        <v>90</v>
      </c>
      <c r="C144" s="42">
        <v>3335</v>
      </c>
      <c r="D144" s="65"/>
      <c r="E144" s="47"/>
      <c r="F144" s="47"/>
      <c r="G144" s="66"/>
      <c r="H144" s="46" t="s">
        <v>90</v>
      </c>
      <c r="I144" s="43">
        <v>157</v>
      </c>
      <c r="J144" s="67"/>
      <c r="K144" s="67"/>
      <c r="L144" s="67"/>
      <c r="M144" s="20"/>
      <c r="N144" s="20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12" ht="14.25">
      <c r="A145" s="30"/>
      <c r="B145" s="15" t="s">
        <v>131</v>
      </c>
      <c r="C145" s="14">
        <f>SUM(C138:C144)</f>
        <v>50447</v>
      </c>
      <c r="D145" s="7"/>
      <c r="E145" s="15" t="s">
        <v>131</v>
      </c>
      <c r="F145" s="14">
        <f>SUM(F138:F144)</f>
        <v>0</v>
      </c>
      <c r="G145" s="10"/>
      <c r="H145" s="15" t="s">
        <v>131</v>
      </c>
      <c r="I145" s="14">
        <f>SUM(I138:I144)</f>
        <v>2223</v>
      </c>
      <c r="J145" s="10"/>
      <c r="K145" s="15" t="s">
        <v>131</v>
      </c>
      <c r="L145" s="14">
        <f>SUM(L138:L144)</f>
        <v>4041.57</v>
      </c>
    </row>
    <row r="146" spans="1:70" ht="15">
      <c r="A146" s="30"/>
      <c r="B146" s="35"/>
      <c r="C146" s="37"/>
      <c r="D146" s="38"/>
      <c r="E146" s="39"/>
      <c r="F146" s="39"/>
      <c r="G146" s="34"/>
      <c r="H146" s="35"/>
      <c r="I146" s="36"/>
      <c r="J146" s="54"/>
      <c r="K146" s="54"/>
      <c r="L146" s="54"/>
      <c r="M146" s="20"/>
      <c r="N146" s="20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11" t="s">
        <v>92</v>
      </c>
      <c r="C147" s="13">
        <v>14664</v>
      </c>
      <c r="D147" s="7"/>
      <c r="E147" s="17"/>
      <c r="F147" s="17"/>
      <c r="G147" s="10"/>
      <c r="H147" s="11" t="s">
        <v>92</v>
      </c>
      <c r="I147" s="111">
        <v>1307</v>
      </c>
      <c r="J147" s="19"/>
      <c r="K147" s="19"/>
      <c r="L147" s="19"/>
      <c r="M147" s="20"/>
      <c r="N147" s="20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71" t="s">
        <v>227</v>
      </c>
      <c r="B148" s="46" t="s">
        <v>93</v>
      </c>
      <c r="C148" s="42">
        <v>10264</v>
      </c>
      <c r="D148" s="65"/>
      <c r="E148" s="47"/>
      <c r="F148" s="47"/>
      <c r="G148" s="66"/>
      <c r="H148" s="68"/>
      <c r="I148" s="68"/>
      <c r="J148" s="67"/>
      <c r="K148" s="67"/>
      <c r="L148" s="67"/>
      <c r="M148" s="20"/>
      <c r="N148" s="20"/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 t="s">
        <v>164</v>
      </c>
      <c r="B149" s="46" t="s">
        <v>157</v>
      </c>
      <c r="C149" s="42">
        <v>16881</v>
      </c>
      <c r="D149" s="65"/>
      <c r="E149" s="47"/>
      <c r="F149" s="47"/>
      <c r="G149" s="66"/>
      <c r="H149" s="68"/>
      <c r="I149" s="68"/>
      <c r="J149" s="67"/>
      <c r="K149" s="67"/>
      <c r="L149" s="67"/>
      <c r="M149" s="20"/>
      <c r="N149" s="20"/>
      <c r="O149" s="20"/>
      <c r="P149" s="20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15">
      <c r="A150" s="30"/>
      <c r="B150" s="46" t="s">
        <v>94</v>
      </c>
      <c r="C150" s="42">
        <v>4973</v>
      </c>
      <c r="D150" s="65"/>
      <c r="E150" s="47"/>
      <c r="F150" s="47"/>
      <c r="G150" s="66"/>
      <c r="H150" s="46" t="s">
        <v>94</v>
      </c>
      <c r="I150" s="43">
        <v>1415</v>
      </c>
      <c r="J150" s="67"/>
      <c r="K150" s="67"/>
      <c r="L150" s="67"/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ht="15">
      <c r="A151" s="31"/>
      <c r="B151" s="46"/>
      <c r="C151" s="42"/>
      <c r="D151" s="65"/>
      <c r="E151" s="47"/>
      <c r="F151" s="47"/>
      <c r="G151" s="66"/>
      <c r="H151" s="46" t="s">
        <v>119</v>
      </c>
      <c r="I151" s="43">
        <v>19</v>
      </c>
      <c r="J151" s="68"/>
      <c r="K151" s="46" t="s">
        <v>119</v>
      </c>
      <c r="L151" s="43">
        <v>1407.84</v>
      </c>
      <c r="M151" s="20"/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ht="15">
      <c r="A152" s="30"/>
      <c r="B152" s="46"/>
      <c r="C152" s="42"/>
      <c r="D152" s="65"/>
      <c r="E152" s="47"/>
      <c r="F152" s="47"/>
      <c r="G152" s="66"/>
      <c r="H152" s="46"/>
      <c r="I152" s="43"/>
      <c r="J152" s="68"/>
      <c r="K152" s="46" t="s">
        <v>159</v>
      </c>
      <c r="L152" s="43">
        <v>1164.3</v>
      </c>
      <c r="M152" s="20"/>
      <c r="N152" s="20"/>
      <c r="O152" s="20"/>
      <c r="P152" s="20"/>
      <c r="Q152" s="20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ht="15">
      <c r="A153" s="30"/>
      <c r="B153" s="44" t="s">
        <v>131</v>
      </c>
      <c r="C153" s="64">
        <f>SUM(C147:C152)</f>
        <v>46782</v>
      </c>
      <c r="D153" s="65"/>
      <c r="E153" s="44" t="s">
        <v>131</v>
      </c>
      <c r="F153" s="64">
        <f>SUM(F147:F152)</f>
        <v>0</v>
      </c>
      <c r="G153" s="66"/>
      <c r="H153" s="44" t="s">
        <v>131</v>
      </c>
      <c r="I153" s="64">
        <f>SUM(I147:I152)</f>
        <v>2741</v>
      </c>
      <c r="J153" s="66"/>
      <c r="K153" s="44" t="s">
        <v>131</v>
      </c>
      <c r="L153" s="64">
        <f>SUM(L147:L152)</f>
        <v>2572.14</v>
      </c>
      <c r="M153" s="20"/>
      <c r="N153" s="20"/>
      <c r="O153" s="20"/>
      <c r="P153" s="20"/>
      <c r="Q153" s="20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ht="15">
      <c r="A154" s="30"/>
      <c r="B154" s="41"/>
      <c r="C154" s="40"/>
      <c r="D154" s="38"/>
      <c r="E154" s="41"/>
      <c r="F154" s="40"/>
      <c r="G154" s="34"/>
      <c r="H154" s="41"/>
      <c r="I154" s="40"/>
      <c r="J154" s="34"/>
      <c r="K154" s="41"/>
      <c r="L154" s="40"/>
      <c r="M154" s="20"/>
      <c r="N154" s="20"/>
      <c r="O154" s="20"/>
      <c r="P154" s="20"/>
      <c r="Q154" s="20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ht="22.5">
      <c r="A155" s="30"/>
      <c r="B155" s="77" t="s">
        <v>77</v>
      </c>
      <c r="C155" s="78">
        <v>6257</v>
      </c>
      <c r="D155" s="65"/>
      <c r="E155" s="44"/>
      <c r="F155" s="45"/>
      <c r="G155" s="66"/>
      <c r="H155" s="68"/>
      <c r="I155" s="68"/>
      <c r="J155" s="67"/>
      <c r="K155" s="80" t="s">
        <v>77</v>
      </c>
      <c r="L155" s="81">
        <v>4366.21</v>
      </c>
      <c r="M155" s="20"/>
      <c r="N155" s="20"/>
      <c r="O155" s="20"/>
      <c r="P155" s="20"/>
      <c r="Q155" s="20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2" ht="15">
      <c r="A156" s="71" t="s">
        <v>228</v>
      </c>
      <c r="B156" s="46" t="s">
        <v>23</v>
      </c>
      <c r="C156" s="42">
        <v>3338</v>
      </c>
      <c r="D156" s="65"/>
      <c r="E156" s="47"/>
      <c r="F156" s="47"/>
      <c r="G156" s="66"/>
      <c r="H156" s="67"/>
      <c r="I156" s="67"/>
      <c r="J156" s="67"/>
      <c r="K156" s="67"/>
      <c r="L156" s="67"/>
      <c r="M156" s="20">
        <v>29</v>
      </c>
      <c r="N156" s="20"/>
      <c r="O156" s="20"/>
      <c r="P156" s="20"/>
      <c r="Q156" s="20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</row>
    <row r="157" spans="1:30" ht="15">
      <c r="A157" s="30" t="s">
        <v>165</v>
      </c>
      <c r="B157" s="46" t="s">
        <v>142</v>
      </c>
      <c r="C157" s="42">
        <v>2475</v>
      </c>
      <c r="D157" s="65"/>
      <c r="E157" s="53"/>
      <c r="F157" s="53"/>
      <c r="G157" s="66"/>
      <c r="H157" s="68"/>
      <c r="I157" s="68"/>
      <c r="J157" s="66"/>
      <c r="K157" s="66"/>
      <c r="L157" s="67"/>
      <c r="M157" s="9"/>
      <c r="N157" s="9"/>
      <c r="O157" s="9"/>
      <c r="P157" s="9"/>
      <c r="Q157" s="9"/>
      <c r="R157" s="2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4" ht="15">
      <c r="A158" s="30"/>
      <c r="B158" s="46" t="s">
        <v>9</v>
      </c>
      <c r="C158" s="42">
        <v>954</v>
      </c>
      <c r="D158" s="65"/>
      <c r="E158" s="47"/>
      <c r="F158" s="47"/>
      <c r="G158" s="66"/>
      <c r="H158" s="46" t="s">
        <v>9</v>
      </c>
      <c r="I158" s="43">
        <v>206</v>
      </c>
      <c r="J158" s="68"/>
      <c r="K158" s="68"/>
      <c r="L158" s="67"/>
      <c r="M158" s="9"/>
      <c r="N158" s="9"/>
      <c r="O158" s="9"/>
      <c r="P158" s="9"/>
      <c r="Q158" s="9"/>
      <c r="R158" s="2"/>
      <c r="S158" s="2"/>
      <c r="T158" s="2"/>
      <c r="U158" s="2"/>
      <c r="V158" s="2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2" ht="22.5">
      <c r="A159" s="30"/>
      <c r="B159" s="46" t="s">
        <v>186</v>
      </c>
      <c r="C159" s="42">
        <v>13983</v>
      </c>
      <c r="D159" s="65"/>
      <c r="E159" s="44"/>
      <c r="F159" s="45"/>
      <c r="G159" s="66"/>
      <c r="H159" s="46" t="s">
        <v>120</v>
      </c>
      <c r="I159" s="43">
        <v>2117</v>
      </c>
      <c r="J159" s="66"/>
      <c r="K159" s="46" t="s">
        <v>120</v>
      </c>
      <c r="L159" s="67">
        <v>4185.75</v>
      </c>
      <c r="M159" s="9">
        <v>29</v>
      </c>
      <c r="N159" s="9"/>
      <c r="O159" s="9"/>
      <c r="P159" s="9"/>
      <c r="Q159" s="9"/>
      <c r="R159" s="2"/>
      <c r="S159" s="2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4" ht="15">
      <c r="A160" s="30"/>
      <c r="B160" s="46" t="s">
        <v>5</v>
      </c>
      <c r="C160" s="42">
        <v>529</v>
      </c>
      <c r="D160" s="65"/>
      <c r="E160" s="53"/>
      <c r="F160" s="53"/>
      <c r="G160" s="66"/>
      <c r="H160" s="46" t="s">
        <v>116</v>
      </c>
      <c r="I160" s="43">
        <v>276</v>
      </c>
      <c r="J160" s="66"/>
      <c r="K160" s="66"/>
      <c r="L160" s="67"/>
      <c r="M160" s="9">
        <v>29</v>
      </c>
      <c r="N160" s="9"/>
      <c r="O160" s="9"/>
      <c r="P160" s="9"/>
      <c r="Q160" s="9"/>
      <c r="R160" s="2"/>
      <c r="S160" s="2"/>
      <c r="T160" s="2"/>
      <c r="U160" s="2"/>
      <c r="V160" s="2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5">
      <c r="A161" s="30"/>
      <c r="B161" s="46" t="s">
        <v>78</v>
      </c>
      <c r="C161" s="42">
        <v>1335</v>
      </c>
      <c r="D161" s="65"/>
      <c r="E161" s="47"/>
      <c r="F161" s="47"/>
      <c r="G161" s="66"/>
      <c r="H161" s="67"/>
      <c r="I161" s="67"/>
      <c r="J161" s="67"/>
      <c r="K161" s="46" t="s">
        <v>78</v>
      </c>
      <c r="L161" s="43">
        <v>380.33</v>
      </c>
      <c r="M161" s="9">
        <v>29</v>
      </c>
      <c r="N161" s="9"/>
      <c r="O161" s="9"/>
      <c r="P161" s="9"/>
      <c r="Q161" s="9"/>
      <c r="R161" s="2"/>
      <c r="S161" s="2"/>
      <c r="T161" s="2"/>
      <c r="U161" s="2"/>
      <c r="V161" s="2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70" ht="15">
      <c r="A162" s="30"/>
      <c r="B162" s="77" t="s">
        <v>79</v>
      </c>
      <c r="C162" s="78">
        <v>3101</v>
      </c>
      <c r="D162" s="65"/>
      <c r="E162" s="47"/>
      <c r="F162" s="47"/>
      <c r="G162" s="66"/>
      <c r="H162" s="77" t="s">
        <v>79</v>
      </c>
      <c r="I162" s="79">
        <v>47</v>
      </c>
      <c r="J162" s="67"/>
      <c r="K162" s="77" t="s">
        <v>79</v>
      </c>
      <c r="L162" s="79">
        <v>706</v>
      </c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70" ht="15">
      <c r="A163" s="30"/>
      <c r="B163" s="46" t="s">
        <v>80</v>
      </c>
      <c r="C163" s="42">
        <v>864</v>
      </c>
      <c r="D163" s="65"/>
      <c r="E163" s="47"/>
      <c r="F163" s="47"/>
      <c r="G163" s="66"/>
      <c r="H163" s="67"/>
      <c r="I163" s="67"/>
      <c r="J163" s="67"/>
      <c r="K163" s="46" t="s">
        <v>80</v>
      </c>
      <c r="L163" s="43">
        <v>395</v>
      </c>
      <c r="M163" s="20">
        <v>29</v>
      </c>
      <c r="N163" s="20"/>
      <c r="O163" s="20"/>
      <c r="P163" s="20"/>
      <c r="Q163" s="20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1:70" ht="15">
      <c r="A164" s="30"/>
      <c r="B164" s="46" t="s">
        <v>81</v>
      </c>
      <c r="C164" s="42">
        <v>810</v>
      </c>
      <c r="D164" s="65"/>
      <c r="E164" s="47"/>
      <c r="F164" s="47"/>
      <c r="G164" s="66"/>
      <c r="H164" s="67"/>
      <c r="I164" s="67"/>
      <c r="J164" s="67"/>
      <c r="K164" s="67"/>
      <c r="L164" s="67"/>
      <c r="M164" s="20">
        <v>29</v>
      </c>
      <c r="N164" s="20"/>
      <c r="O164" s="20"/>
      <c r="P164" s="20"/>
      <c r="Q164" s="20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1:70" ht="15">
      <c r="A165" s="31"/>
      <c r="B165" s="46" t="s">
        <v>82</v>
      </c>
      <c r="C165" s="42">
        <v>902</v>
      </c>
      <c r="D165" s="65"/>
      <c r="E165" s="47"/>
      <c r="F165" s="47"/>
      <c r="G165" s="66"/>
      <c r="H165" s="67"/>
      <c r="I165" s="67"/>
      <c r="J165" s="67"/>
      <c r="K165" s="67"/>
      <c r="L165" s="67"/>
      <c r="M165" s="20">
        <v>29</v>
      </c>
      <c r="N165" s="20"/>
      <c r="O165" s="20"/>
      <c r="P165" s="20"/>
      <c r="Q165" s="20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1:70" ht="15">
      <c r="A166" s="30"/>
      <c r="B166" s="77" t="s">
        <v>76</v>
      </c>
      <c r="C166" s="78">
        <v>796</v>
      </c>
      <c r="D166" s="7"/>
      <c r="E166" s="17"/>
      <c r="F166" s="17"/>
      <c r="G166" s="10"/>
      <c r="H166" s="19"/>
      <c r="I166" s="19"/>
      <c r="J166" s="19"/>
      <c r="K166" s="77" t="s">
        <v>76</v>
      </c>
      <c r="L166" s="79">
        <v>80</v>
      </c>
      <c r="M166" s="20">
        <v>29</v>
      </c>
      <c r="N166" s="20"/>
      <c r="O166" s="20"/>
      <c r="P166" s="20"/>
      <c r="Q166" s="20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</row>
    <row r="167" spans="1:70" ht="15">
      <c r="A167" s="30"/>
      <c r="B167" s="15" t="s">
        <v>131</v>
      </c>
      <c r="C167" s="14">
        <f>SUM(C155:C166)</f>
        <v>35344</v>
      </c>
      <c r="D167" s="7"/>
      <c r="E167" s="15" t="s">
        <v>131</v>
      </c>
      <c r="F167" s="14">
        <f>SUM(F155:F166)</f>
        <v>0</v>
      </c>
      <c r="G167" s="10"/>
      <c r="H167" s="15" t="s">
        <v>131</v>
      </c>
      <c r="I167" s="14">
        <f>SUM(I155:I166)</f>
        <v>2646</v>
      </c>
      <c r="J167" s="10"/>
      <c r="K167" s="15" t="s">
        <v>131</v>
      </c>
      <c r="L167" s="14">
        <f>SUM(L155:L166)</f>
        <v>10113.289999999999</v>
      </c>
      <c r="M167" s="20">
        <v>29</v>
      </c>
      <c r="N167" s="20"/>
      <c r="O167" s="20"/>
      <c r="P167" s="20"/>
      <c r="Q167" s="20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</row>
    <row r="168" spans="1:34" s="1" customFormat="1" ht="15">
      <c r="A168" s="30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16"/>
      <c r="N168" s="16"/>
      <c r="O168" s="16"/>
      <c r="P168" s="16"/>
      <c r="Q168" s="16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12" ht="22.5">
      <c r="A169" s="30"/>
      <c r="B169" s="77" t="s">
        <v>144</v>
      </c>
      <c r="C169" s="78">
        <v>3276</v>
      </c>
      <c r="D169" s="7"/>
      <c r="E169" s="17"/>
      <c r="F169" s="17"/>
      <c r="G169" s="10"/>
      <c r="H169" s="77" t="s">
        <v>46</v>
      </c>
      <c r="I169" s="79">
        <v>10</v>
      </c>
      <c r="J169" s="68"/>
      <c r="K169" s="77" t="s">
        <v>46</v>
      </c>
      <c r="L169" s="79">
        <v>626.46</v>
      </c>
    </row>
    <row r="170" spans="1:13" ht="14.25">
      <c r="A170" s="30"/>
      <c r="B170" s="77" t="s">
        <v>50</v>
      </c>
      <c r="C170" s="78">
        <v>3968</v>
      </c>
      <c r="D170" s="7"/>
      <c r="E170" s="17"/>
      <c r="F170" s="17"/>
      <c r="G170" s="10"/>
      <c r="H170" s="68"/>
      <c r="I170" s="68"/>
      <c r="J170" s="68"/>
      <c r="K170" s="77" t="s">
        <v>50</v>
      </c>
      <c r="L170" s="79">
        <v>1708.2</v>
      </c>
      <c r="M170" s="18">
        <v>29</v>
      </c>
    </row>
    <row r="171" spans="1:12" ht="26.25" customHeight="1">
      <c r="A171" s="71" t="s">
        <v>229</v>
      </c>
      <c r="B171" s="83" t="s">
        <v>61</v>
      </c>
      <c r="C171" s="84">
        <v>0</v>
      </c>
      <c r="D171" s="171"/>
      <c r="E171" s="173"/>
      <c r="F171" s="173"/>
      <c r="G171" s="170"/>
      <c r="H171" s="76"/>
      <c r="I171" s="76"/>
      <c r="J171" s="76"/>
      <c r="K171" s="83" t="s">
        <v>61</v>
      </c>
      <c r="L171" s="85">
        <v>0</v>
      </c>
    </row>
    <row r="172" spans="1:70" ht="17.25" customHeight="1">
      <c r="A172" s="30" t="s">
        <v>166</v>
      </c>
      <c r="B172" s="77" t="s">
        <v>63</v>
      </c>
      <c r="C172" s="78">
        <v>1853</v>
      </c>
      <c r="D172" s="7"/>
      <c r="E172" s="17"/>
      <c r="F172" s="17"/>
      <c r="G172" s="10"/>
      <c r="H172" s="67"/>
      <c r="I172" s="67"/>
      <c r="J172" s="67"/>
      <c r="K172" s="77" t="s">
        <v>123</v>
      </c>
      <c r="L172" s="79">
        <v>535.82</v>
      </c>
      <c r="M172" s="9"/>
      <c r="N172" s="9"/>
      <c r="O172" s="9"/>
      <c r="P172" s="9"/>
      <c r="Q172" s="9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5">
      <c r="A173" s="30"/>
      <c r="B173" s="174" t="s">
        <v>145</v>
      </c>
      <c r="C173" s="175">
        <v>4895.65</v>
      </c>
      <c r="D173" s="90"/>
      <c r="E173" s="91"/>
      <c r="F173" s="91"/>
      <c r="G173" s="92"/>
      <c r="H173" s="174" t="s">
        <v>12</v>
      </c>
      <c r="I173" s="176">
        <v>72</v>
      </c>
      <c r="J173" s="177"/>
      <c r="K173" s="174" t="s">
        <v>12</v>
      </c>
      <c r="L173" s="176">
        <v>1215.42</v>
      </c>
      <c r="M173" s="9"/>
      <c r="N173" s="9"/>
      <c r="O173" s="9"/>
      <c r="P173" s="9"/>
      <c r="Q173" s="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32" ht="15">
      <c r="A174" s="30"/>
      <c r="B174" s="77" t="s">
        <v>54</v>
      </c>
      <c r="C174" s="78">
        <v>6964</v>
      </c>
      <c r="D174" s="7"/>
      <c r="E174" s="17"/>
      <c r="F174" s="17"/>
      <c r="G174" s="10"/>
      <c r="H174" s="77" t="s">
        <v>54</v>
      </c>
      <c r="I174" s="79">
        <v>673</v>
      </c>
      <c r="J174" s="68"/>
      <c r="K174" s="82" t="s">
        <v>54</v>
      </c>
      <c r="L174" s="82">
        <v>5094.84</v>
      </c>
      <c r="M174" s="9">
        <v>29</v>
      </c>
      <c r="N174" s="9"/>
      <c r="O174" s="9"/>
      <c r="P174" s="9"/>
      <c r="Q174" s="9"/>
      <c r="R174" s="2"/>
      <c r="S174" s="2"/>
      <c r="T174" s="2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12" ht="14.25">
      <c r="A175" s="30"/>
      <c r="B175" s="77" t="s">
        <v>25</v>
      </c>
      <c r="C175" s="78">
        <v>5111</v>
      </c>
      <c r="D175" s="7"/>
      <c r="E175" s="17"/>
      <c r="F175" s="17"/>
      <c r="G175" s="10"/>
      <c r="H175" s="77" t="s">
        <v>25</v>
      </c>
      <c r="I175" s="79">
        <v>22</v>
      </c>
      <c r="J175" s="67"/>
      <c r="K175" s="67"/>
      <c r="L175" s="67"/>
    </row>
    <row r="176" spans="1:30" ht="15">
      <c r="A176" s="30"/>
      <c r="B176" s="77" t="s">
        <v>45</v>
      </c>
      <c r="C176" s="78">
        <v>1376</v>
      </c>
      <c r="D176" s="7"/>
      <c r="E176" s="17"/>
      <c r="F176" s="17"/>
      <c r="G176" s="10"/>
      <c r="H176" s="68"/>
      <c r="I176" s="68"/>
      <c r="J176" s="68"/>
      <c r="K176" s="68"/>
      <c r="L176" s="68"/>
      <c r="M176" s="9"/>
      <c r="N176" s="9"/>
      <c r="O176" s="9"/>
      <c r="P176" s="9"/>
      <c r="Q176" s="9"/>
      <c r="R176" s="2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13" ht="17.25" customHeight="1">
      <c r="A177" s="30"/>
      <c r="B177" s="77" t="s">
        <v>67</v>
      </c>
      <c r="C177" s="78">
        <v>1446</v>
      </c>
      <c r="D177" s="7"/>
      <c r="E177" s="17"/>
      <c r="F177" s="17"/>
      <c r="G177" s="10"/>
      <c r="H177" s="67"/>
      <c r="I177" s="67"/>
      <c r="J177" s="67"/>
      <c r="K177" s="68"/>
      <c r="L177" s="68"/>
      <c r="M177" s="18">
        <v>29</v>
      </c>
    </row>
    <row r="178" spans="1:70" ht="15">
      <c r="A178" s="31"/>
      <c r="B178" s="77" t="s">
        <v>49</v>
      </c>
      <c r="C178" s="78">
        <v>1022</v>
      </c>
      <c r="D178" s="7"/>
      <c r="E178" s="17"/>
      <c r="F178" s="17"/>
      <c r="G178" s="10"/>
      <c r="H178" s="68"/>
      <c r="I178" s="68"/>
      <c r="J178" s="68"/>
      <c r="K178" s="68"/>
      <c r="L178" s="68"/>
      <c r="M178" s="9">
        <v>29</v>
      </c>
      <c r="N178" s="9"/>
      <c r="O178" s="9"/>
      <c r="P178" s="9"/>
      <c r="Q178" s="9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12" ht="14.25">
      <c r="A179" s="31"/>
      <c r="B179" s="11"/>
      <c r="C179" s="13"/>
      <c r="D179" s="7"/>
      <c r="E179" s="17"/>
      <c r="F179" s="17"/>
      <c r="G179" s="10"/>
      <c r="H179" s="68"/>
      <c r="I179" s="68"/>
      <c r="J179" s="68"/>
      <c r="K179" s="77" t="s">
        <v>126</v>
      </c>
      <c r="L179" s="79">
        <v>493.45</v>
      </c>
    </row>
    <row r="180" spans="1:12" ht="14.25">
      <c r="A180" s="30"/>
      <c r="B180" s="15" t="s">
        <v>131</v>
      </c>
      <c r="C180" s="14">
        <f>SUM(C169:C179)</f>
        <v>29911.65</v>
      </c>
      <c r="D180" s="7"/>
      <c r="E180" s="15" t="s">
        <v>131</v>
      </c>
      <c r="F180" s="14">
        <f>SUM(F169:F179)</f>
        <v>0</v>
      </c>
      <c r="G180" s="10"/>
      <c r="H180" s="44" t="s">
        <v>131</v>
      </c>
      <c r="I180" s="64">
        <f>SUM(I169:I179)</f>
        <v>777</v>
      </c>
      <c r="J180" s="66"/>
      <c r="K180" s="44" t="s">
        <v>131</v>
      </c>
      <c r="L180" s="64">
        <f>SUM(L169:L179)</f>
        <v>9674.19</v>
      </c>
    </row>
    <row r="181" spans="1:34" s="1" customFormat="1" ht="15">
      <c r="A181" s="30"/>
      <c r="B181" s="41"/>
      <c r="C181" s="40"/>
      <c r="D181" s="38"/>
      <c r="E181" s="41"/>
      <c r="F181" s="40"/>
      <c r="G181" s="34"/>
      <c r="H181" s="41"/>
      <c r="I181" s="40"/>
      <c r="J181" s="34"/>
      <c r="K181" s="41"/>
      <c r="L181" s="40"/>
      <c r="M181" s="16"/>
      <c r="N181" s="9" t="s">
        <v>199</v>
      </c>
      <c r="O181" s="9"/>
      <c r="P181" s="9"/>
      <c r="Q181" s="9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s="1" customFormat="1" ht="22.5">
      <c r="A182" s="71" t="s">
        <v>230</v>
      </c>
      <c r="B182" s="11" t="s">
        <v>140</v>
      </c>
      <c r="C182" s="42">
        <v>55825</v>
      </c>
      <c r="D182" s="7"/>
      <c r="E182" s="17"/>
      <c r="F182" s="17"/>
      <c r="G182" s="10"/>
      <c r="H182" s="12" t="s">
        <v>140</v>
      </c>
      <c r="I182" s="43">
        <v>11886</v>
      </c>
      <c r="J182" s="19"/>
      <c r="K182" s="67" t="s">
        <v>62</v>
      </c>
      <c r="L182" s="67">
        <v>2241.11</v>
      </c>
      <c r="M182" s="16"/>
      <c r="N182" s="105" t="s">
        <v>190</v>
      </c>
      <c r="O182" s="105"/>
      <c r="P182" s="9"/>
      <c r="Q182" s="9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2" ht="15">
      <c r="A183" s="31" t="s">
        <v>167</v>
      </c>
      <c r="B183" s="46" t="s">
        <v>64</v>
      </c>
      <c r="C183" s="42">
        <v>6328</v>
      </c>
      <c r="D183" s="7"/>
      <c r="E183" s="17"/>
      <c r="F183" s="17"/>
      <c r="G183" s="10"/>
      <c r="H183" s="19"/>
      <c r="I183" s="19"/>
      <c r="J183" s="19"/>
      <c r="K183" s="46" t="s">
        <v>64</v>
      </c>
      <c r="L183" s="43">
        <v>983.8</v>
      </c>
      <c r="M183" s="9"/>
      <c r="N183" s="9" t="s">
        <v>191</v>
      </c>
      <c r="O183" s="9" t="s">
        <v>192</v>
      </c>
      <c r="P183" s="9" t="s">
        <v>193</v>
      </c>
      <c r="Q183" s="9" t="s">
        <v>194</v>
      </c>
      <c r="R183" s="2"/>
      <c r="S183" s="2"/>
      <c r="T183" s="2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70" ht="15">
      <c r="A184" s="31"/>
      <c r="B184" s="68" t="s">
        <v>146</v>
      </c>
      <c r="C184" s="68">
        <v>1608</v>
      </c>
      <c r="D184" s="51"/>
      <c r="E184" s="51"/>
      <c r="F184" s="51"/>
      <c r="G184" s="51"/>
      <c r="H184" s="51"/>
      <c r="I184" s="51"/>
      <c r="J184" s="51"/>
      <c r="K184" s="46" t="s">
        <v>124</v>
      </c>
      <c r="L184" s="43">
        <v>288.74</v>
      </c>
      <c r="M184" s="9"/>
      <c r="N184" s="106">
        <f>SUM(C155+C162+C166+C180)</f>
        <v>40065.65</v>
      </c>
      <c r="O184" s="106"/>
      <c r="P184" s="106">
        <f>SUM(I162+I169+I173+I174+I175)</f>
        <v>824</v>
      </c>
      <c r="Q184" s="106">
        <f>SUM(L155+L162+L166+L180)</f>
        <v>14826.400000000001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17" ht="14.25">
      <c r="A185" s="63"/>
      <c r="B185" s="15" t="s">
        <v>131</v>
      </c>
      <c r="C185" s="14">
        <f>SUM(C182:C184)</f>
        <v>63761</v>
      </c>
      <c r="D185" s="7"/>
      <c r="E185" s="15" t="s">
        <v>131</v>
      </c>
      <c r="F185" s="14">
        <f>SUM(F182:F184)</f>
        <v>0</v>
      </c>
      <c r="G185" s="10"/>
      <c r="H185" s="15" t="s">
        <v>131</v>
      </c>
      <c r="I185" s="14">
        <f>SUM(I182:I184)</f>
        <v>11886</v>
      </c>
      <c r="J185" s="10"/>
      <c r="K185" s="15" t="s">
        <v>131</v>
      </c>
      <c r="L185" s="14">
        <f>SUM(L182:L184)</f>
        <v>3513.6499999999996</v>
      </c>
      <c r="N185" s="20" t="s">
        <v>196</v>
      </c>
      <c r="O185" s="20"/>
      <c r="P185" s="20"/>
      <c r="Q185" s="20"/>
    </row>
    <row r="186" spans="1:34" s="1" customFormat="1" ht="15">
      <c r="A186" s="31"/>
      <c r="B186" s="41"/>
      <c r="C186" s="40"/>
      <c r="D186" s="38"/>
      <c r="E186" s="41"/>
      <c r="F186" s="40"/>
      <c r="G186" s="34"/>
      <c r="H186" s="41"/>
      <c r="I186" s="40"/>
      <c r="J186" s="34"/>
      <c r="K186" s="41"/>
      <c r="L186" s="40"/>
      <c r="M186" s="16"/>
      <c r="N186" s="104">
        <f>SUM(C145+C153+C156+C157+C158+C159+C160+C161+C163+C164+C165+C185)</f>
        <v>186180</v>
      </c>
      <c r="O186" s="104"/>
      <c r="P186" s="104">
        <f>SUM(I145+I147+I150+I151+I158+I159+I160+I182)</f>
        <v>19449</v>
      </c>
      <c r="Q186" s="104">
        <f>SUM(L145+L153+L159+L161+L163+L185)</f>
        <v>15088.439999999999</v>
      </c>
      <c r="R186" s="4"/>
      <c r="S186" s="4"/>
      <c r="T186" s="4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2:70" ht="15">
      <c r="B187" s="55"/>
      <c r="C187" s="21"/>
      <c r="D187" s="22"/>
      <c r="E187" s="23"/>
      <c r="F187" s="23"/>
      <c r="G187" s="24"/>
      <c r="J187" s="56"/>
      <c r="M187" s="20"/>
      <c r="N187" s="20"/>
      <c r="O187" s="20"/>
      <c r="P187" s="20"/>
      <c r="Q187" s="20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</row>
    <row r="188" spans="2:17" ht="14.25">
      <c r="B188" s="26" t="s">
        <v>132</v>
      </c>
      <c r="C188" s="27">
        <f>SUM(C15+C26+C38+C48+C62+C68+C72+C80+C90+C105+C112+C123+C127+C136+C145+C153+C167+C180+C185)</f>
        <v>563687.65</v>
      </c>
      <c r="D188" s="21"/>
      <c r="E188" s="26" t="s">
        <v>132</v>
      </c>
      <c r="F188" s="27">
        <f>SUM(F15+F26+F38+F48+F62+F68+F72+F80+F90+F105+F112+F123+F127+F136+F145+F153+F167+F180+F185)</f>
        <v>30724.26</v>
      </c>
      <c r="G188" s="28"/>
      <c r="H188" s="26" t="s">
        <v>132</v>
      </c>
      <c r="I188" s="27">
        <f>SUM(I15+I26+I38+I48+I62+I68+I72+I80+I90+I105+I112+I123+I127+I136+I145+I153+I167+I180+I185)</f>
        <v>53829</v>
      </c>
      <c r="J188" s="56"/>
      <c r="K188" s="26" t="s">
        <v>132</v>
      </c>
      <c r="L188" s="27">
        <f>SUM(L15+L26+L38+L48+L62+L68+L72+L80+L90+L105+L112+L123+L127+L136+L145+L153+L167+L180+L185)</f>
        <v>87717.87999999999</v>
      </c>
      <c r="N188" s="110">
        <f>SUM(N61+N63+N103+N105+N136+N138+N184+N186)</f>
        <v>563687.65</v>
      </c>
      <c r="O188" s="110">
        <f>SUM(O61+O63+O105+O136)</f>
        <v>30724.26</v>
      </c>
      <c r="P188" s="110">
        <f>SUM(P61+P103+P105+P136+P138+P184+P186)</f>
        <v>53829</v>
      </c>
      <c r="Q188" s="110">
        <f>SUM(Q61+Q63+Q103+Q105+Q136+Q138+Q184+Q186)</f>
        <v>87717.88</v>
      </c>
    </row>
    <row r="189" spans="2:12" ht="14.25">
      <c r="B189" s="26"/>
      <c r="C189" s="27"/>
      <c r="D189" s="21"/>
      <c r="E189" s="29"/>
      <c r="F189" s="29"/>
      <c r="G189" s="28"/>
      <c r="J189" s="56"/>
      <c r="K189" s="56"/>
      <c r="L189" s="56"/>
    </row>
    <row r="190" spans="2:12" ht="14.25">
      <c r="B190" s="48">
        <v>586493.65</v>
      </c>
      <c r="F190" s="48">
        <v>30724.26</v>
      </c>
      <c r="I190" s="48">
        <v>59086</v>
      </c>
      <c r="L190" s="48">
        <v>93524.51</v>
      </c>
    </row>
    <row r="194" spans="1:12" ht="14.25">
      <c r="A194" s="100" t="s">
        <v>182</v>
      </c>
      <c r="B194" s="101"/>
      <c r="C194" s="89">
        <f>SUM(C15+C17+C18+C19+C20+C21+C25+C38+C48+C62+C68+C74+C75+C77+C78+C79+C84+C86+C89+C105+C107+C109+C110+C123+C155+C162+C166+C180)</f>
        <v>231531.65</v>
      </c>
      <c r="D194" s="101"/>
      <c r="E194" s="101"/>
      <c r="F194" s="89">
        <f>SUM(F15+F17+F18+F19+F20+F21+F25+F38+F48+F62+F68+F74+F75+F77+F78+F79+F84+F86+F89+F105+F107+F109+F110+F123+F155+F162+F166+F180)</f>
        <v>11958.619999999999</v>
      </c>
      <c r="G194" s="101"/>
      <c r="H194" s="101"/>
      <c r="I194" s="89">
        <f>SUM(I15+I17+I18+I19+I20+I21+I25+I38+I48+I62+I68+I74+I75+I77+I78+I79+I84+I86+I89+I105+I107+I109+I110+I123+I155+I162+I166+I180)</f>
        <v>15421</v>
      </c>
      <c r="J194" s="101"/>
      <c r="K194" s="101"/>
      <c r="L194" s="89">
        <f>SUM(L15+L17+L18+L19+L20+L21+L25+L38+L48+L62+L68+L80+L84+L86+L89+L101+L102+L107+L109+L114+L119+L120+L122+L155+L162+L166+L180)</f>
        <v>56075.01</v>
      </c>
    </row>
    <row r="195" spans="1:19" ht="14.25">
      <c r="A195" s="25" t="s">
        <v>183</v>
      </c>
      <c r="C195" s="102">
        <f>SUM(C22+C23+C24+C70+C71+C76+C82+C83+C85+C87+C88+C108+C127+C136+C145+C153+C156+C157+C158+C159+C160+C161+C163+C164+C165+C185)</f>
        <v>332156</v>
      </c>
      <c r="D195" s="103"/>
      <c r="E195" s="103"/>
      <c r="F195" s="102">
        <f>SUM(F22+F23+F24+F70+F71+F76+F82+F83+F85+F87+F88+F108+F127+F136+F145+F153+F156+F157+F158+F159+F160+F161+F163+F164+F165+F185)</f>
        <v>18765.64</v>
      </c>
      <c r="G195" s="103"/>
      <c r="H195" s="103"/>
      <c r="I195" s="102">
        <f>SUM(I22+I23+I24+I70+I71+I76+I82+I83+I85+I87+I88+I108+I127+I136+I145+I153+I156+I157+I158+I159+I160+I161+I163+I164+I165+I185)</f>
        <v>38408</v>
      </c>
      <c r="J195" s="103"/>
      <c r="K195" s="103"/>
      <c r="L195" s="102">
        <f>SUM(L22+L87+L88+L103+L108+L111+L127+L136+L145+L153+L159+L161+L163+L185)</f>
        <v>31642.870000000003</v>
      </c>
      <c r="S195" s="107"/>
    </row>
    <row r="196" spans="1:12" ht="14.25">
      <c r="A196" s="25" t="s">
        <v>189</v>
      </c>
      <c r="C196" s="112">
        <f>SUM(C194:C195)</f>
        <v>563687.65</v>
      </c>
      <c r="F196" s="49">
        <f>SUM(F194:F195)</f>
        <v>30724.26</v>
      </c>
      <c r="I196" s="112">
        <f>SUM(I194:I195)</f>
        <v>53829</v>
      </c>
      <c r="L196" s="112">
        <f>SUM(L194:L195)</f>
        <v>87717.88</v>
      </c>
    </row>
    <row r="197" spans="1:12" ht="14.25">
      <c r="A197" s="182" t="s">
        <v>244</v>
      </c>
      <c r="B197" s="183"/>
      <c r="C197" s="181">
        <f>SUM(C196/100*6)</f>
        <v>33821.259000000005</v>
      </c>
      <c r="D197" s="183"/>
      <c r="E197" s="183"/>
      <c r="F197" s="181">
        <f>SUM(F196/100*13)</f>
        <v>3994.1537999999996</v>
      </c>
      <c r="G197" s="183"/>
      <c r="H197" s="183"/>
      <c r="I197" s="181">
        <f>SUM(I196/100*13)</f>
        <v>6997.7699999999995</v>
      </c>
      <c r="J197" s="183"/>
      <c r="K197" s="183"/>
      <c r="L197" s="181">
        <f>SUM(L196/100*26)</f>
        <v>22806.6488</v>
      </c>
    </row>
    <row r="199" spans="2:17" ht="14.25">
      <c r="B199" s="49" t="s">
        <v>184</v>
      </c>
      <c r="N199" s="108"/>
      <c r="O199" s="108"/>
      <c r="P199" s="108"/>
      <c r="Q199" s="108"/>
    </row>
    <row r="200" spans="1:70" ht="34.5" customHeight="1">
      <c r="A200" s="113"/>
      <c r="B200" s="83" t="s">
        <v>251</v>
      </c>
      <c r="C200" s="84">
        <v>2192</v>
      </c>
      <c r="D200" s="65"/>
      <c r="E200" s="47"/>
      <c r="F200" s="47"/>
      <c r="G200" s="66"/>
      <c r="H200" s="68"/>
      <c r="I200" s="68"/>
      <c r="J200" s="67"/>
      <c r="K200" s="68"/>
      <c r="L200" s="68"/>
      <c r="M200" s="20">
        <v>21</v>
      </c>
      <c r="N200" s="20"/>
      <c r="O200" s="20"/>
      <c r="P200" s="20"/>
      <c r="Q200" s="20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</row>
    <row r="201" spans="1:70" ht="34.5" customHeight="1">
      <c r="A201" s="113"/>
      <c r="B201" s="83" t="s">
        <v>61</v>
      </c>
      <c r="C201" s="84">
        <v>1247</v>
      </c>
      <c r="D201" s="171"/>
      <c r="E201" s="173"/>
      <c r="F201" s="173"/>
      <c r="G201" s="170"/>
      <c r="H201" s="76"/>
      <c r="I201" s="76"/>
      <c r="J201" s="76"/>
      <c r="K201" s="83" t="s">
        <v>61</v>
      </c>
      <c r="L201" s="85">
        <v>391.7</v>
      </c>
      <c r="M201" s="20"/>
      <c r="N201" s="20"/>
      <c r="O201" s="20"/>
      <c r="P201" s="20"/>
      <c r="Q201" s="20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</row>
    <row r="202" spans="1:70" ht="34.5" customHeight="1" thickBot="1">
      <c r="A202" s="113"/>
      <c r="B202" s="83" t="s">
        <v>6</v>
      </c>
      <c r="C202" s="84">
        <v>19367</v>
      </c>
      <c r="D202" s="171"/>
      <c r="E202" s="179"/>
      <c r="F202" s="179"/>
      <c r="G202" s="170"/>
      <c r="H202" s="83" t="s">
        <v>6</v>
      </c>
      <c r="I202" s="85">
        <v>5257</v>
      </c>
      <c r="J202" s="170"/>
      <c r="K202" s="83" t="s">
        <v>6</v>
      </c>
      <c r="L202" s="85">
        <v>5414.93</v>
      </c>
      <c r="M202" s="20"/>
      <c r="N202" s="20"/>
      <c r="O202" s="20"/>
      <c r="P202" s="20"/>
      <c r="Q202" s="20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</row>
    <row r="203" spans="2:17" ht="15" thickBot="1">
      <c r="B203" s="93" t="s">
        <v>187</v>
      </c>
      <c r="C203" s="94">
        <f>SUM(C200:C202)</f>
        <v>22806</v>
      </c>
      <c r="D203" s="95"/>
      <c r="E203" s="96"/>
      <c r="F203" s="94">
        <f>SUM(F200:F202)</f>
        <v>0</v>
      </c>
      <c r="G203" s="97"/>
      <c r="H203" s="98"/>
      <c r="I203" s="94">
        <f>SUM(I200:I202)</f>
        <v>5257</v>
      </c>
      <c r="J203" s="99"/>
      <c r="K203" s="98"/>
      <c r="L203" s="94">
        <f>SUM(L200:L202)</f>
        <v>5806.63</v>
      </c>
      <c r="N203" s="108"/>
      <c r="O203" s="108"/>
      <c r="P203" s="108"/>
      <c r="Q203" s="108"/>
    </row>
    <row r="204" spans="14:17" ht="14.25">
      <c r="N204" s="108"/>
      <c r="O204" s="108"/>
      <c r="P204" s="108"/>
      <c r="Q204" s="108"/>
    </row>
    <row r="205" spans="2:17" ht="14.25">
      <c r="B205" s="48" t="s">
        <v>188</v>
      </c>
      <c r="C205" s="88">
        <v>586493.65</v>
      </c>
      <c r="F205" s="48">
        <v>30724.26</v>
      </c>
      <c r="I205" s="48">
        <v>59086</v>
      </c>
      <c r="L205" s="48">
        <v>93524.51</v>
      </c>
      <c r="N205" s="108"/>
      <c r="O205" s="108"/>
      <c r="P205" s="108"/>
      <c r="Q205" s="108"/>
    </row>
    <row r="206" spans="2:17" ht="14.25">
      <c r="B206" s="49" t="s">
        <v>215</v>
      </c>
      <c r="C206" s="112">
        <f>-SUM(C203)</f>
        <v>-22806</v>
      </c>
      <c r="F206" s="112">
        <f>-SUM(F203)</f>
        <v>0</v>
      </c>
      <c r="I206" s="112">
        <f>-SUM(I203)</f>
        <v>-5257</v>
      </c>
      <c r="L206" s="112">
        <f>-SUM(L203)</f>
        <v>-5806.63</v>
      </c>
      <c r="N206" s="108"/>
      <c r="O206" s="108"/>
      <c r="P206" s="108"/>
      <c r="Q206" s="108"/>
    </row>
    <row r="207" spans="2:17" ht="14.25">
      <c r="B207" s="49" t="s">
        <v>189</v>
      </c>
      <c r="C207" s="49">
        <f>SUM(C205:C206)</f>
        <v>563687.65</v>
      </c>
      <c r="F207" s="49">
        <f>SUM(F205:F206)</f>
        <v>30724.26</v>
      </c>
      <c r="I207" s="49">
        <f>SUM(I205:I206)</f>
        <v>53829</v>
      </c>
      <c r="L207" s="49">
        <f>SUM(L205:L206)</f>
        <v>87717.87999999999</v>
      </c>
      <c r="N207" s="108"/>
      <c r="O207" s="108"/>
      <c r="P207" s="108"/>
      <c r="Q207" s="108"/>
    </row>
    <row r="208" spans="14:17" ht="14.25">
      <c r="N208" s="108"/>
      <c r="O208" s="108"/>
      <c r="P208" s="108"/>
      <c r="Q208" s="108"/>
    </row>
    <row r="209" spans="14:17" ht="14.25">
      <c r="N209" s="108"/>
      <c r="O209" s="108"/>
      <c r="P209" s="108"/>
      <c r="Q209" s="108"/>
    </row>
    <row r="210" spans="2:17" ht="18.75">
      <c r="B210" s="180" t="s">
        <v>252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N210" s="108"/>
      <c r="O210" s="108"/>
      <c r="P210" s="108"/>
      <c r="Q210" s="108"/>
    </row>
    <row r="211" spans="2:17" ht="18.75">
      <c r="B211" s="180" t="s">
        <v>253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N211" s="108"/>
      <c r="O211" s="108"/>
      <c r="P211" s="108"/>
      <c r="Q211" s="108"/>
    </row>
    <row r="213" ht="14.25">
      <c r="B213" s="49" t="s">
        <v>242</v>
      </c>
    </row>
    <row r="238" spans="14:15" ht="14.25">
      <c r="N238" s="178"/>
      <c r="O238" s="178"/>
    </row>
    <row r="241" ht="14.25">
      <c r="N241" s="17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23"/>
  <sheetViews>
    <sheetView tabSelected="1" zoomScalePageLayoutView="0" workbookViewId="0" topLeftCell="A318">
      <selection activeCell="H335" sqref="H335"/>
    </sheetView>
  </sheetViews>
  <sheetFormatPr defaultColWidth="8.796875" defaultRowHeight="14.25"/>
  <cols>
    <col min="1" max="1" width="10" style="114" customWidth="1"/>
    <col min="2" max="2" width="19.8984375" style="49" customWidth="1"/>
    <col min="3" max="3" width="16.8984375" style="49" customWidth="1"/>
    <col min="4" max="4" width="19.59765625" style="49" customWidth="1"/>
    <col min="5" max="5" width="16" style="49" customWidth="1"/>
    <col min="6" max="6" width="0" style="18" hidden="1" customWidth="1"/>
    <col min="8" max="10" width="9" style="108" customWidth="1"/>
    <col min="11" max="11" width="9" style="123" customWidth="1"/>
  </cols>
  <sheetData>
    <row r="1" ht="14.25">
      <c r="B1" s="57" t="s">
        <v>269</v>
      </c>
    </row>
    <row r="2" spans="1:25" ht="30" customHeight="1">
      <c r="A2" s="31"/>
      <c r="B2" s="216" t="s">
        <v>0</v>
      </c>
      <c r="C2" s="217" t="s">
        <v>109</v>
      </c>
      <c r="D2" s="217" t="s">
        <v>113</v>
      </c>
      <c r="E2" s="167" t="s">
        <v>122</v>
      </c>
      <c r="F2" s="9"/>
      <c r="H2" s="20"/>
      <c r="I2" s="20"/>
      <c r="J2" s="20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134">
        <v>43647</v>
      </c>
      <c r="B3" s="137" t="s">
        <v>43</v>
      </c>
      <c r="C3" s="47"/>
      <c r="D3" s="138" t="s">
        <v>43</v>
      </c>
      <c r="E3" s="141" t="s">
        <v>43</v>
      </c>
      <c r="F3" s="9">
        <v>11</v>
      </c>
      <c r="H3" s="104"/>
      <c r="I3" s="104"/>
      <c r="J3" s="104"/>
      <c r="K3" s="3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7" ht="30.75" customHeight="1">
      <c r="A4" s="31" t="s">
        <v>163</v>
      </c>
      <c r="B4" s="42"/>
      <c r="C4" s="47"/>
      <c r="D4" s="68"/>
      <c r="E4" s="141" t="s">
        <v>34</v>
      </c>
      <c r="F4" s="9">
        <v>11</v>
      </c>
      <c r="H4" s="20"/>
      <c r="I4" s="20"/>
      <c r="J4" s="20"/>
      <c r="K4" s="3"/>
      <c r="L4" s="2"/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31"/>
      <c r="B5" s="42"/>
      <c r="C5" s="47"/>
      <c r="D5" s="68"/>
      <c r="E5" s="142" t="s">
        <v>35</v>
      </c>
      <c r="F5" s="20">
        <v>11</v>
      </c>
      <c r="G5" s="3"/>
      <c r="H5" s="20"/>
      <c r="I5" s="20"/>
      <c r="J5" s="20"/>
      <c r="K5" s="3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5">
      <c r="A6" s="31"/>
      <c r="B6" s="42"/>
      <c r="C6" s="47"/>
      <c r="D6" s="68"/>
      <c r="E6" s="141" t="s">
        <v>2</v>
      </c>
      <c r="F6" s="20">
        <v>11</v>
      </c>
      <c r="G6" s="3"/>
      <c r="H6" s="109"/>
      <c r="I6" s="109"/>
      <c r="J6" s="109"/>
      <c r="K6" s="5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5" ht="15">
      <c r="A7" s="31"/>
      <c r="B7" s="42"/>
      <c r="C7" s="47"/>
      <c r="D7" s="68"/>
      <c r="E7" s="141" t="s">
        <v>14</v>
      </c>
      <c r="F7" s="20"/>
      <c r="G7" s="3"/>
      <c r="H7" s="20"/>
      <c r="I7" s="20"/>
      <c r="J7" s="20"/>
      <c r="K7" s="3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1"/>
      <c r="B8" s="42"/>
      <c r="C8" s="47"/>
      <c r="D8" s="68"/>
      <c r="E8" s="141" t="s">
        <v>27</v>
      </c>
      <c r="F8" s="20"/>
      <c r="G8" s="3"/>
      <c r="H8" s="20"/>
      <c r="I8" s="20"/>
      <c r="J8" s="20"/>
      <c r="K8" s="3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7" ht="15">
      <c r="A9" s="31"/>
      <c r="B9" s="42"/>
      <c r="C9" s="47"/>
      <c r="D9" s="68"/>
      <c r="E9" s="141" t="s">
        <v>13</v>
      </c>
      <c r="F9" s="20"/>
      <c r="G9" s="3"/>
    </row>
    <row r="10" spans="1:63" ht="15">
      <c r="A10" s="31"/>
      <c r="B10" s="42"/>
      <c r="C10" s="47"/>
      <c r="D10" s="68"/>
      <c r="E10" s="141" t="s">
        <v>17</v>
      </c>
      <c r="F10" s="20"/>
      <c r="G10" s="3"/>
      <c r="H10" s="20"/>
      <c r="I10" s="20"/>
      <c r="J10" s="20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>
      <c r="A11" s="31"/>
      <c r="B11" s="137" t="s">
        <v>15</v>
      </c>
      <c r="C11" s="47"/>
      <c r="D11" s="68"/>
      <c r="E11" s="11"/>
      <c r="F11" s="20"/>
      <c r="G11" s="3"/>
      <c r="H11" s="20"/>
      <c r="I11" s="20"/>
      <c r="J11" s="20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>
      <c r="A12" s="31"/>
      <c r="B12" s="137" t="s">
        <v>8</v>
      </c>
      <c r="C12" s="51"/>
      <c r="D12" s="68"/>
      <c r="E12" s="11"/>
      <c r="F12" s="20"/>
      <c r="G12" s="3"/>
      <c r="H12" s="20"/>
      <c r="I12" s="20"/>
      <c r="J12" s="20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27" s="1" customFormat="1" ht="15">
      <c r="A13" s="31"/>
      <c r="B13" s="137" t="s">
        <v>10</v>
      </c>
      <c r="C13" s="51"/>
      <c r="D13" s="68"/>
      <c r="E13" s="11"/>
      <c r="F13" s="20"/>
      <c r="G13" s="3"/>
      <c r="H13" s="104"/>
      <c r="I13" s="104"/>
      <c r="J13" s="104"/>
      <c r="K13" s="5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1" customFormat="1" ht="15">
      <c r="A14" s="31"/>
      <c r="B14" s="11"/>
      <c r="C14" s="144" t="s">
        <v>42</v>
      </c>
      <c r="D14" s="68"/>
      <c r="E14" s="11"/>
      <c r="F14" s="20"/>
      <c r="G14" s="118"/>
      <c r="H14" s="20"/>
      <c r="I14" s="20"/>
      <c r="J14" s="20"/>
      <c r="K14" s="5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5" ht="15">
      <c r="A15" s="31"/>
      <c r="B15" s="11"/>
      <c r="C15" s="138" t="s">
        <v>18</v>
      </c>
      <c r="D15" s="68"/>
      <c r="E15" s="11"/>
      <c r="F15" s="9"/>
      <c r="H15" s="104"/>
      <c r="I15" s="104"/>
      <c r="J15" s="104"/>
      <c r="K15" s="3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6" ht="14.25">
      <c r="A16" s="31"/>
      <c r="B16" s="32"/>
      <c r="C16" s="34"/>
      <c r="D16" s="52"/>
      <c r="E16" s="35"/>
      <c r="F16" s="9"/>
    </row>
    <row r="17" spans="1:23" ht="15">
      <c r="A17" s="134">
        <v>43648</v>
      </c>
      <c r="B17" s="46" t="s">
        <v>161</v>
      </c>
      <c r="C17" s="46" t="s">
        <v>110</v>
      </c>
      <c r="D17" s="46" t="s">
        <v>110</v>
      </c>
      <c r="E17" s="117" t="s">
        <v>108</v>
      </c>
      <c r="F17" s="9"/>
      <c r="H17" s="20"/>
      <c r="I17" s="20"/>
      <c r="J17" s="20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">
      <c r="A18" s="31" t="s">
        <v>164</v>
      </c>
      <c r="B18" s="46" t="s">
        <v>115</v>
      </c>
      <c r="C18" s="46"/>
      <c r="D18" s="46" t="s">
        <v>115</v>
      </c>
      <c r="E18" s="117" t="s">
        <v>95</v>
      </c>
      <c r="F18" s="9"/>
      <c r="H18" s="20"/>
      <c r="I18" s="20"/>
      <c r="J18" s="2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15">
      <c r="A19" s="31"/>
      <c r="B19" s="42"/>
      <c r="C19" s="46"/>
      <c r="D19" s="46"/>
      <c r="E19" s="117" t="s">
        <v>101</v>
      </c>
      <c r="F19" s="9"/>
      <c r="H19" s="20"/>
      <c r="I19" s="20"/>
      <c r="J19" s="20"/>
      <c r="K19" s="3"/>
      <c r="L19" s="2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3" ht="15">
      <c r="A20" s="31"/>
      <c r="B20" s="32"/>
      <c r="C20" s="34"/>
      <c r="D20" s="52"/>
      <c r="E20" s="35"/>
      <c r="F20" s="9"/>
      <c r="H20" s="20"/>
      <c r="I20" s="20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>
      <c r="A21" s="134">
        <v>43649</v>
      </c>
      <c r="B21" s="51"/>
      <c r="C21" s="17"/>
      <c r="D21" s="19"/>
      <c r="E21" s="117" t="s">
        <v>1</v>
      </c>
      <c r="F21" s="9"/>
      <c r="H21" s="20"/>
      <c r="I21" s="20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>
      <c r="A22" s="31" t="s">
        <v>165</v>
      </c>
      <c r="B22" s="51"/>
      <c r="C22" s="17"/>
      <c r="D22" s="19"/>
      <c r="E22" s="141" t="s">
        <v>22</v>
      </c>
      <c r="F22" s="9"/>
      <c r="H22" s="20"/>
      <c r="I22" s="20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63" ht="15">
      <c r="A23" s="31"/>
      <c r="B23" s="51"/>
      <c r="C23" s="17"/>
      <c r="D23" s="19"/>
      <c r="E23" s="141" t="s">
        <v>77</v>
      </c>
      <c r="F23" s="9"/>
      <c r="H23" s="20"/>
      <c r="I23" s="20"/>
      <c r="J23" s="20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25" ht="22.5">
      <c r="A24" s="31"/>
      <c r="B24" s="51"/>
      <c r="C24" s="17"/>
      <c r="D24" s="19"/>
      <c r="E24" s="117" t="s">
        <v>120</v>
      </c>
      <c r="F24" s="9"/>
      <c r="H24" s="20"/>
      <c r="I24" s="20"/>
      <c r="J24" s="20"/>
      <c r="K24" s="3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3" ht="15">
      <c r="A25" s="31"/>
      <c r="B25" s="137" t="s">
        <v>54</v>
      </c>
      <c r="C25" s="138"/>
      <c r="D25" s="138" t="s">
        <v>54</v>
      </c>
      <c r="E25" s="142" t="s">
        <v>54</v>
      </c>
      <c r="F25" s="9"/>
      <c r="H25" s="20"/>
      <c r="I25" s="20"/>
      <c r="J25" s="20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63" ht="15">
      <c r="A26" s="31"/>
      <c r="B26" s="51"/>
      <c r="C26" s="44"/>
      <c r="D26" s="19"/>
      <c r="E26" s="141" t="s">
        <v>79</v>
      </c>
      <c r="F26" s="9"/>
      <c r="H26" s="104"/>
      <c r="I26" s="104"/>
      <c r="J26" s="10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45.75" customHeight="1">
      <c r="A27" s="31"/>
      <c r="B27" s="137" t="s">
        <v>144</v>
      </c>
      <c r="C27" s="138"/>
      <c r="D27" s="138" t="s">
        <v>46</v>
      </c>
      <c r="E27" s="141" t="s">
        <v>46</v>
      </c>
      <c r="F27" s="9"/>
      <c r="H27" s="20"/>
      <c r="I27" s="20"/>
      <c r="J27" s="2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5">
      <c r="A28" s="31"/>
      <c r="B28" s="137" t="s">
        <v>50</v>
      </c>
      <c r="C28" s="138"/>
      <c r="D28" s="140"/>
      <c r="E28" s="141" t="s">
        <v>50</v>
      </c>
      <c r="F28" s="9"/>
      <c r="H28" s="104"/>
      <c r="I28" s="20"/>
      <c r="J28" s="10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5">
      <c r="A29" s="31"/>
      <c r="B29" s="137" t="s">
        <v>63</v>
      </c>
      <c r="C29" s="138"/>
      <c r="D29" s="148"/>
      <c r="E29" s="141" t="s">
        <v>123</v>
      </c>
      <c r="F29" s="9"/>
      <c r="H29" s="20"/>
      <c r="I29" s="20"/>
      <c r="J29" s="2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25" ht="37.5" customHeight="1">
      <c r="A30" s="31"/>
      <c r="B30" s="137" t="s">
        <v>145</v>
      </c>
      <c r="C30" s="138"/>
      <c r="D30" s="138" t="s">
        <v>12</v>
      </c>
      <c r="E30" s="141" t="s">
        <v>12</v>
      </c>
      <c r="F30" s="9"/>
      <c r="I30" s="20"/>
      <c r="J30" s="20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1">
      <c r="A31" s="31"/>
      <c r="B31" s="149" t="s">
        <v>61</v>
      </c>
      <c r="C31" s="150"/>
      <c r="D31" s="213"/>
      <c r="E31" s="214" t="s">
        <v>61</v>
      </c>
      <c r="F31" s="9"/>
      <c r="H31" s="20"/>
      <c r="I31" s="20"/>
      <c r="J31" s="20"/>
      <c r="K31" s="3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63" ht="15">
      <c r="A32" s="31"/>
      <c r="B32" s="13"/>
      <c r="C32" s="44"/>
      <c r="D32" s="19"/>
      <c r="E32" s="152" t="s">
        <v>126</v>
      </c>
      <c r="F32" s="9"/>
      <c r="H32" s="20"/>
      <c r="I32" s="20"/>
      <c r="J32" s="2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5">
      <c r="A33" s="31"/>
      <c r="B33" s="137" t="s">
        <v>49</v>
      </c>
      <c r="C33" s="138"/>
      <c r="D33" s="147"/>
      <c r="E33" s="46"/>
      <c r="F33" s="9"/>
      <c r="H33" s="20"/>
      <c r="I33" s="20"/>
      <c r="J33" s="2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">
      <c r="A34" s="31"/>
      <c r="B34" s="137" t="s">
        <v>25</v>
      </c>
      <c r="C34" s="153"/>
      <c r="D34" s="138" t="s">
        <v>25</v>
      </c>
      <c r="E34" s="46"/>
      <c r="F34" s="9"/>
      <c r="H34" s="20"/>
      <c r="I34" s="20"/>
      <c r="J34" s="2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23" ht="15">
      <c r="A35" s="31"/>
      <c r="B35" s="137" t="s">
        <v>45</v>
      </c>
      <c r="C35" s="51"/>
      <c r="D35" s="19"/>
      <c r="E35" s="46"/>
      <c r="F35" s="9">
        <v>15</v>
      </c>
      <c r="H35" s="20"/>
      <c r="I35" s="20"/>
      <c r="J35" s="20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>
      <c r="A36" s="31"/>
      <c r="B36" s="137" t="s">
        <v>67</v>
      </c>
      <c r="C36" s="51"/>
      <c r="D36" s="19"/>
      <c r="E36" s="46"/>
      <c r="F36" s="9">
        <v>14</v>
      </c>
      <c r="H36" s="20"/>
      <c r="I36" s="20"/>
      <c r="J36" s="20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>
      <c r="A37" s="31"/>
      <c r="B37" s="11"/>
      <c r="C37" s="46" t="s">
        <v>112</v>
      </c>
      <c r="D37" s="19"/>
      <c r="E37" s="46"/>
      <c r="F37" s="9">
        <v>14</v>
      </c>
      <c r="H37" s="20"/>
      <c r="I37" s="20"/>
      <c r="J37" s="20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>
      <c r="A38" s="31"/>
      <c r="B38" s="11"/>
      <c r="C38" s="46" t="s">
        <v>3</v>
      </c>
      <c r="D38" s="19"/>
      <c r="E38" s="46"/>
      <c r="F38" s="9">
        <v>14</v>
      </c>
      <c r="H38" s="20"/>
      <c r="I38" s="20"/>
      <c r="J38" s="20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">
      <c r="A39" s="31"/>
      <c r="B39" s="11"/>
      <c r="C39" s="46" t="s">
        <v>111</v>
      </c>
      <c r="D39" s="19"/>
      <c r="E39" s="46"/>
      <c r="F39" s="9">
        <v>15</v>
      </c>
      <c r="H39" s="20"/>
      <c r="I39" s="20"/>
      <c r="J39" s="2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15">
      <c r="A40" s="31"/>
      <c r="B40" s="32"/>
      <c r="C40" s="34"/>
      <c r="D40" s="52"/>
      <c r="E40" s="35"/>
      <c r="F40" s="9"/>
      <c r="H40" s="20"/>
      <c r="I40" s="20"/>
      <c r="J40" s="20"/>
      <c r="K40" s="3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134">
        <v>43650</v>
      </c>
      <c r="B41" s="51"/>
      <c r="C41" s="51"/>
      <c r="D41" s="51"/>
      <c r="E41" s="141" t="s">
        <v>65</v>
      </c>
      <c r="F41" s="9"/>
      <c r="H41" s="20"/>
      <c r="I41" s="20"/>
      <c r="J41" s="20"/>
      <c r="K41" s="3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1" t="s">
        <v>231</v>
      </c>
      <c r="B42" s="51"/>
      <c r="C42" s="17"/>
      <c r="D42" s="67"/>
      <c r="E42" s="117" t="s">
        <v>66</v>
      </c>
      <c r="F42" s="9"/>
      <c r="H42" s="20"/>
      <c r="I42" s="20"/>
      <c r="J42" s="20"/>
      <c r="K42" s="3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1"/>
      <c r="B43" s="51"/>
      <c r="C43" s="17"/>
      <c r="D43" s="67"/>
      <c r="E43" s="141" t="s">
        <v>148</v>
      </c>
      <c r="F43" s="9"/>
      <c r="H43" s="20"/>
      <c r="I43" s="20"/>
      <c r="J43" s="20"/>
      <c r="K43" s="3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31"/>
      <c r="B44" s="51"/>
      <c r="C44" s="17"/>
      <c r="D44" s="67"/>
      <c r="E44" s="141" t="s">
        <v>127</v>
      </c>
      <c r="F44" s="9"/>
      <c r="H44" s="20"/>
      <c r="I44" s="20"/>
      <c r="J44" s="20"/>
      <c r="K44" s="3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63" ht="15">
      <c r="A45" s="31"/>
      <c r="B45" s="51"/>
      <c r="C45" s="17"/>
      <c r="D45" s="19"/>
      <c r="E45" s="141" t="s">
        <v>38</v>
      </c>
      <c r="F45" s="9"/>
      <c r="H45" s="20"/>
      <c r="I45" s="20"/>
      <c r="J45" s="2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31.5">
      <c r="A46" s="31"/>
      <c r="B46" s="138" t="s">
        <v>149</v>
      </c>
      <c r="C46" s="154"/>
      <c r="D46" s="148" t="s">
        <v>139</v>
      </c>
      <c r="E46" s="143" t="s">
        <v>139</v>
      </c>
      <c r="F46" s="9"/>
      <c r="H46" s="20"/>
      <c r="I46" s="20"/>
      <c r="J46" s="2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5">
      <c r="A47" s="31"/>
      <c r="B47" s="51"/>
      <c r="C47" s="47"/>
      <c r="D47" s="67"/>
      <c r="E47" s="152" t="s">
        <v>185</v>
      </c>
      <c r="F47" s="9"/>
      <c r="H47" s="20"/>
      <c r="I47" s="20"/>
      <c r="J47" s="2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5">
      <c r="A48" s="31"/>
      <c r="B48" s="137" t="s">
        <v>29</v>
      </c>
      <c r="C48" s="47"/>
      <c r="D48" s="67"/>
      <c r="E48" s="155" t="s">
        <v>29</v>
      </c>
      <c r="F48" s="9"/>
      <c r="H48" s="20"/>
      <c r="I48" s="20"/>
      <c r="J48" s="2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5">
      <c r="A49" s="31"/>
      <c r="B49" s="137" t="s">
        <v>30</v>
      </c>
      <c r="C49" s="47"/>
      <c r="D49" s="67"/>
      <c r="E49" s="155" t="s">
        <v>30</v>
      </c>
      <c r="F49" s="9"/>
      <c r="H49" s="20"/>
      <c r="I49" s="20"/>
      <c r="J49" s="2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5">
      <c r="A50" s="31"/>
      <c r="B50" s="51"/>
      <c r="C50" s="51"/>
      <c r="D50" s="51"/>
      <c r="E50" s="152" t="s">
        <v>39</v>
      </c>
      <c r="F50" s="9"/>
      <c r="H50" s="20"/>
      <c r="I50" s="20"/>
      <c r="J50" s="2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5">
      <c r="A51" s="31"/>
      <c r="B51" s="137" t="s">
        <v>36</v>
      </c>
      <c r="C51" s="137" t="s">
        <v>36</v>
      </c>
      <c r="D51" s="138" t="s">
        <v>36</v>
      </c>
      <c r="E51" s="46"/>
      <c r="F51" s="9"/>
      <c r="H51" s="20"/>
      <c r="I51" s="20"/>
      <c r="J51" s="2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" ht="14.25">
      <c r="A52" s="31"/>
      <c r="B52" s="138" t="s">
        <v>83</v>
      </c>
      <c r="C52" s="47"/>
      <c r="D52" s="67"/>
      <c r="E52" s="46"/>
      <c r="F52" s="9"/>
    </row>
    <row r="53" spans="1:27" s="1" customFormat="1" ht="15">
      <c r="A53" s="31"/>
      <c r="B53" s="138" t="s">
        <v>84</v>
      </c>
      <c r="C53" s="47"/>
      <c r="D53" s="67"/>
      <c r="E53" s="46"/>
      <c r="F53" s="9"/>
      <c r="G53"/>
      <c r="H53" s="109"/>
      <c r="I53" s="109"/>
      <c r="J53" s="109"/>
      <c r="K53" s="5"/>
      <c r="L53" s="4"/>
      <c r="M53" s="4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10" ht="14.25">
      <c r="A54" s="31"/>
      <c r="B54" s="137" t="s">
        <v>21</v>
      </c>
      <c r="C54" s="47"/>
      <c r="D54" s="67"/>
      <c r="E54" s="46"/>
      <c r="F54" s="9">
        <v>11</v>
      </c>
      <c r="H54" s="20"/>
      <c r="I54" s="20"/>
      <c r="J54" s="20"/>
    </row>
    <row r="55" spans="1:25" ht="15">
      <c r="A55" s="31"/>
      <c r="B55" s="138" t="s">
        <v>37</v>
      </c>
      <c r="C55" s="47"/>
      <c r="D55" s="67"/>
      <c r="E55" s="46"/>
      <c r="F55" s="9">
        <v>14</v>
      </c>
      <c r="H55" s="20"/>
      <c r="I55" s="20"/>
      <c r="J55" s="20"/>
      <c r="K55" s="3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>
      <c r="A56" s="31"/>
      <c r="B56" s="137" t="s">
        <v>24</v>
      </c>
      <c r="C56" s="47"/>
      <c r="D56" s="67"/>
      <c r="E56" s="46"/>
      <c r="F56" s="9">
        <v>15</v>
      </c>
      <c r="H56" s="20"/>
      <c r="I56" s="20"/>
      <c r="J56" s="20"/>
      <c r="K56" s="3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>
      <c r="A57" s="31"/>
      <c r="B57" s="32"/>
      <c r="C57" s="34"/>
      <c r="D57" s="52"/>
      <c r="E57" s="35"/>
      <c r="F57" s="9">
        <v>15</v>
      </c>
      <c r="G57" s="2"/>
      <c r="H57" s="20"/>
      <c r="I57" s="20"/>
      <c r="J57" s="20"/>
      <c r="K57" s="3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>
      <c r="A58" s="134">
        <v>43651</v>
      </c>
      <c r="B58" s="137" t="s">
        <v>33</v>
      </c>
      <c r="C58" s="156"/>
      <c r="D58" s="147"/>
      <c r="E58" s="142" t="s">
        <v>33</v>
      </c>
      <c r="F58" s="20">
        <v>11</v>
      </c>
      <c r="G58" s="3"/>
      <c r="H58" s="20"/>
      <c r="I58" s="20"/>
      <c r="J58" s="20"/>
      <c r="K58" s="3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7" ht="15">
      <c r="A59" s="31" t="s">
        <v>167</v>
      </c>
      <c r="B59" s="51"/>
      <c r="C59" s="17"/>
      <c r="D59" s="19"/>
      <c r="E59" s="151" t="s">
        <v>6</v>
      </c>
      <c r="F59" s="20">
        <v>11</v>
      </c>
      <c r="G59" s="3"/>
      <c r="H59" s="20"/>
      <c r="I59" s="20"/>
      <c r="J59" s="20"/>
      <c r="K59" s="3"/>
      <c r="L59" s="2"/>
      <c r="M59" s="2"/>
      <c r="N59" s="2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31"/>
      <c r="B60" s="51"/>
      <c r="C60" s="17"/>
      <c r="D60" s="19"/>
      <c r="E60" s="141" t="s">
        <v>7</v>
      </c>
      <c r="F60" s="20">
        <v>11</v>
      </c>
      <c r="G60" s="3"/>
      <c r="H60" s="20"/>
      <c r="I60" s="20"/>
      <c r="J60" s="20"/>
      <c r="K60" s="3"/>
      <c r="L60" s="2"/>
      <c r="M60" s="2"/>
      <c r="N60" s="2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31"/>
      <c r="B61" s="51"/>
      <c r="C61" s="17"/>
      <c r="D61" s="19"/>
      <c r="E61" s="141" t="s">
        <v>11</v>
      </c>
      <c r="F61" s="9">
        <v>11</v>
      </c>
      <c r="H61" s="20"/>
      <c r="I61" s="20"/>
      <c r="J61" s="20"/>
      <c r="K61" s="3"/>
      <c r="L61" s="2"/>
      <c r="M61" s="2"/>
      <c r="N61" s="2"/>
      <c r="O61" s="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1" customFormat="1" ht="15">
      <c r="A62" s="31"/>
      <c r="B62" s="51"/>
      <c r="C62" s="17"/>
      <c r="D62" s="19"/>
      <c r="E62" s="143" t="s">
        <v>20</v>
      </c>
      <c r="F62" s="9">
        <v>11</v>
      </c>
      <c r="G62"/>
      <c r="H62" s="109"/>
      <c r="I62" s="109"/>
      <c r="J62" s="109"/>
      <c r="K62" s="5"/>
      <c r="L62" s="4"/>
      <c r="M62" s="4"/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5" ht="18.75" customHeight="1">
      <c r="A63" s="31"/>
      <c r="B63" s="51"/>
      <c r="C63" s="17"/>
      <c r="D63" s="19"/>
      <c r="E63" s="141" t="s">
        <v>71</v>
      </c>
      <c r="F63" s="9">
        <v>11</v>
      </c>
      <c r="H63" s="20"/>
      <c r="I63" s="20"/>
      <c r="J63" s="20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7" ht="15">
      <c r="A64" s="31"/>
      <c r="B64" s="51"/>
      <c r="C64" s="17"/>
      <c r="D64" s="19"/>
      <c r="E64" s="116" t="s">
        <v>48</v>
      </c>
      <c r="F64" s="9">
        <v>11</v>
      </c>
      <c r="H64" s="20"/>
      <c r="I64" s="20"/>
      <c r="J64" s="20"/>
      <c r="K64" s="3"/>
      <c r="L64" s="2"/>
      <c r="M64" s="2"/>
      <c r="N64" s="2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5" ht="18.75" customHeight="1">
      <c r="A65" s="31"/>
      <c r="B65" s="51"/>
      <c r="C65" s="17"/>
      <c r="D65" s="19"/>
      <c r="E65" s="141" t="s">
        <v>97</v>
      </c>
      <c r="F65" s="9">
        <v>15</v>
      </c>
      <c r="H65" s="20"/>
      <c r="I65" s="20"/>
      <c r="J65" s="20"/>
      <c r="K65" s="3"/>
      <c r="L65" s="3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3" ht="15">
      <c r="A66" s="31"/>
      <c r="B66" s="137" t="s">
        <v>85</v>
      </c>
      <c r="C66" s="17"/>
      <c r="D66" s="19"/>
      <c r="E66" s="46"/>
      <c r="F66" s="9"/>
      <c r="G66" s="9"/>
      <c r="H66" s="9"/>
      <c r="I66" s="9"/>
      <c r="J66" s="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">
      <c r="A67" s="31"/>
      <c r="B67" s="137" t="s">
        <v>86</v>
      </c>
      <c r="C67" s="17"/>
      <c r="D67" s="19"/>
      <c r="E67" s="46"/>
      <c r="F67" s="9"/>
      <c r="G67" s="105"/>
      <c r="H67" s="105"/>
      <c r="I67" s="9"/>
      <c r="J67" s="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">
      <c r="A68" s="31"/>
      <c r="B68" s="137" t="s">
        <v>87</v>
      </c>
      <c r="C68" s="17"/>
      <c r="D68" s="19"/>
      <c r="E68" s="46"/>
      <c r="F68" s="9"/>
      <c r="G68" s="9"/>
      <c r="H68" s="9"/>
      <c r="I68" s="9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">
      <c r="A69" s="31"/>
      <c r="B69" s="137" t="s">
        <v>38</v>
      </c>
      <c r="C69" s="17"/>
      <c r="D69" s="19"/>
      <c r="E69" s="46"/>
      <c r="F69" s="9"/>
      <c r="G69" s="106"/>
      <c r="H69" s="106"/>
      <c r="I69" s="106"/>
      <c r="J69" s="10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5" ht="15">
      <c r="A70" s="31"/>
      <c r="B70" s="137" t="s">
        <v>39</v>
      </c>
      <c r="C70" s="17"/>
      <c r="D70" s="19"/>
      <c r="E70" s="46"/>
      <c r="F70" s="9"/>
      <c r="G70" s="20"/>
      <c r="H70" s="20"/>
      <c r="I70" s="20"/>
      <c r="J70" s="20"/>
      <c r="K70" s="3"/>
      <c r="L70" s="3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3" ht="15">
      <c r="A71" s="31"/>
      <c r="B71" s="137" t="s">
        <v>40</v>
      </c>
      <c r="C71" s="17"/>
      <c r="D71" s="19"/>
      <c r="E71" s="46"/>
      <c r="F71" s="9"/>
      <c r="G71" s="104"/>
      <c r="H71" s="104"/>
      <c r="I71" s="104"/>
      <c r="J71" s="10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">
      <c r="A72" s="31"/>
      <c r="B72" s="137" t="s">
        <v>41</v>
      </c>
      <c r="C72" s="17"/>
      <c r="D72" s="19"/>
      <c r="E72" s="46"/>
      <c r="F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5" ht="15">
      <c r="A73" s="31"/>
      <c r="B73" s="32"/>
      <c r="C73" s="34"/>
      <c r="D73" s="52"/>
      <c r="E73" s="35"/>
      <c r="F73" s="9"/>
      <c r="K73" s="3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6" ht="14.25">
      <c r="A74" s="134">
        <v>43654</v>
      </c>
      <c r="B74" s="51"/>
      <c r="C74" s="50"/>
      <c r="D74" s="51"/>
      <c r="E74" s="141" t="s">
        <v>43</v>
      </c>
      <c r="F74" s="9">
        <v>15</v>
      </c>
    </row>
    <row r="75" spans="1:6" ht="14.25">
      <c r="A75" s="31" t="s">
        <v>163</v>
      </c>
      <c r="B75" s="51"/>
      <c r="C75" s="17"/>
      <c r="D75" s="51"/>
      <c r="E75" s="141" t="s">
        <v>34</v>
      </c>
      <c r="F75" s="9">
        <v>15</v>
      </c>
    </row>
    <row r="76" spans="1:6" ht="14.25">
      <c r="A76" s="31"/>
      <c r="B76" s="13"/>
      <c r="C76" s="17"/>
      <c r="D76" s="51"/>
      <c r="E76" s="142" t="s">
        <v>35</v>
      </c>
      <c r="F76" s="9"/>
    </row>
    <row r="77" spans="1:6" ht="14.25">
      <c r="A77" s="31"/>
      <c r="B77" s="137" t="s">
        <v>2</v>
      </c>
      <c r="C77" s="156"/>
      <c r="D77" s="153"/>
      <c r="E77" s="141" t="s">
        <v>2</v>
      </c>
      <c r="F77" s="9"/>
    </row>
    <row r="78" spans="1:63" ht="15">
      <c r="A78" s="31"/>
      <c r="B78" s="137" t="s">
        <v>14</v>
      </c>
      <c r="C78" s="156"/>
      <c r="D78" s="153"/>
      <c r="E78" s="141" t="s">
        <v>14</v>
      </c>
      <c r="F78" s="9"/>
      <c r="H78" s="20"/>
      <c r="I78" s="20"/>
      <c r="J78" s="2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15">
      <c r="A79" s="31"/>
      <c r="B79" s="137" t="s">
        <v>27</v>
      </c>
      <c r="C79" s="156"/>
      <c r="D79" s="153"/>
      <c r="E79" s="141" t="s">
        <v>27</v>
      </c>
      <c r="F79" s="9"/>
      <c r="H79" s="20"/>
      <c r="I79" s="20"/>
      <c r="J79" s="2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ht="15">
      <c r="A80" s="31"/>
      <c r="B80" s="137" t="s">
        <v>13</v>
      </c>
      <c r="C80" s="156"/>
      <c r="D80" s="153"/>
      <c r="E80" s="141" t="s">
        <v>13</v>
      </c>
      <c r="F80" s="9"/>
      <c r="H80" s="20"/>
      <c r="I80" s="20"/>
      <c r="J80" s="2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ht="15">
      <c r="A81" s="31"/>
      <c r="B81" s="13"/>
      <c r="C81" s="17"/>
      <c r="D81" s="51"/>
      <c r="E81" s="141" t="s">
        <v>17</v>
      </c>
      <c r="F81" s="9"/>
      <c r="H81" s="20"/>
      <c r="I81" s="20"/>
      <c r="J81" s="2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ht="115.5">
      <c r="A82" s="31"/>
      <c r="B82" s="137" t="s">
        <v>26</v>
      </c>
      <c r="C82" s="156"/>
      <c r="D82" s="147"/>
      <c r="E82" s="152" t="s">
        <v>26</v>
      </c>
      <c r="F82" s="9">
        <v>15</v>
      </c>
      <c r="H82" s="20"/>
      <c r="I82" s="20"/>
      <c r="J82" s="2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ht="15">
      <c r="A83" s="31"/>
      <c r="B83" s="13"/>
      <c r="C83" s="144" t="s">
        <v>42</v>
      </c>
      <c r="D83" s="19"/>
      <c r="E83" s="46"/>
      <c r="F83" s="9"/>
      <c r="H83" s="20"/>
      <c r="I83" s="20"/>
      <c r="J83" s="2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ht="15">
      <c r="A84" s="31"/>
      <c r="B84" s="13"/>
      <c r="C84" s="138" t="s">
        <v>18</v>
      </c>
      <c r="D84" s="19"/>
      <c r="E84" s="68"/>
      <c r="F84" s="9">
        <v>15</v>
      </c>
      <c r="H84" s="20"/>
      <c r="I84" s="20"/>
      <c r="J84" s="2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ht="15">
      <c r="A85" s="31"/>
      <c r="B85" s="32"/>
      <c r="C85" s="34"/>
      <c r="D85" s="52"/>
      <c r="E85" s="35"/>
      <c r="F85" s="9"/>
      <c r="G85" s="3"/>
      <c r="H85" s="20"/>
      <c r="I85" s="20"/>
      <c r="J85" s="2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ht="15">
      <c r="A86" s="134">
        <v>43655</v>
      </c>
      <c r="B86" s="138" t="s">
        <v>98</v>
      </c>
      <c r="C86" s="51"/>
      <c r="D86" s="68"/>
      <c r="E86" s="117" t="s">
        <v>108</v>
      </c>
      <c r="F86" s="9"/>
      <c r="G86" s="3"/>
      <c r="H86" s="20"/>
      <c r="I86" s="20"/>
      <c r="J86" s="2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ht="15">
      <c r="A87" s="31" t="s">
        <v>164</v>
      </c>
      <c r="B87" s="138" t="s">
        <v>150</v>
      </c>
      <c r="C87" s="51"/>
      <c r="D87" s="68"/>
      <c r="E87" s="117" t="s">
        <v>95</v>
      </c>
      <c r="F87" s="9"/>
      <c r="G87" s="3"/>
      <c r="H87" s="20"/>
      <c r="I87" s="20"/>
      <c r="J87" s="2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15">
      <c r="A88" s="31"/>
      <c r="B88" s="138" t="s">
        <v>151</v>
      </c>
      <c r="C88" s="51"/>
      <c r="D88" s="68"/>
      <c r="E88" s="117" t="s">
        <v>101</v>
      </c>
      <c r="F88" s="9"/>
      <c r="G88" s="3"/>
      <c r="H88" s="20"/>
      <c r="I88" s="20"/>
      <c r="J88" s="2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ht="15">
      <c r="A89" s="31"/>
      <c r="B89" s="138" t="s">
        <v>152</v>
      </c>
      <c r="C89" s="44"/>
      <c r="D89" s="51"/>
      <c r="E89" s="135" t="s">
        <v>119</v>
      </c>
      <c r="F89" s="9"/>
      <c r="G89" s="3"/>
      <c r="H89" s="20"/>
      <c r="I89" s="20"/>
      <c r="J89" s="2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27" s="1" customFormat="1" ht="15">
      <c r="A90" s="31"/>
      <c r="B90" s="138" t="s">
        <v>153</v>
      </c>
      <c r="C90" s="44"/>
      <c r="D90" s="46"/>
      <c r="E90" s="135" t="s">
        <v>159</v>
      </c>
      <c r="F90" s="9"/>
      <c r="G90" s="120"/>
      <c r="H90" s="109"/>
      <c r="I90" s="109"/>
      <c r="J90" s="109"/>
      <c r="K90" s="5"/>
      <c r="L90" s="4"/>
      <c r="M90" s="4"/>
      <c r="N90" s="4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5" ht="15">
      <c r="A91" s="31"/>
      <c r="B91" s="138" t="s">
        <v>138</v>
      </c>
      <c r="C91" s="44"/>
      <c r="D91" s="46"/>
      <c r="E91" s="51"/>
      <c r="F91" s="9"/>
      <c r="G91" s="120"/>
      <c r="H91" s="20"/>
      <c r="I91" s="20"/>
      <c r="J91" s="20"/>
      <c r="K91" s="3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63" ht="15">
      <c r="A92" s="31"/>
      <c r="B92" s="138" t="s">
        <v>137</v>
      </c>
      <c r="C92" s="44"/>
      <c r="D92" s="46"/>
      <c r="E92" s="51"/>
      <c r="F92" s="9"/>
      <c r="G92" s="120"/>
      <c r="H92" s="20"/>
      <c r="I92" s="20"/>
      <c r="J92" s="20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5">
      <c r="A93" s="31"/>
      <c r="B93" s="150" t="s">
        <v>134</v>
      </c>
      <c r="C93" s="44"/>
      <c r="D93" s="46"/>
      <c r="E93" s="51"/>
      <c r="F93" s="9"/>
      <c r="G93" s="120"/>
      <c r="H93" s="20"/>
      <c r="I93" s="20"/>
      <c r="J93" s="20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5">
      <c r="A94" s="31"/>
      <c r="B94" s="138" t="s">
        <v>135</v>
      </c>
      <c r="C94" s="44"/>
      <c r="D94" s="46"/>
      <c r="E94" s="51"/>
      <c r="F94" s="9"/>
      <c r="G94" s="120"/>
      <c r="H94" s="20"/>
      <c r="I94" s="20"/>
      <c r="J94" s="20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23" ht="15">
      <c r="A95" s="31"/>
      <c r="B95" s="138" t="s">
        <v>99</v>
      </c>
      <c r="C95" s="44"/>
      <c r="D95" s="46"/>
      <c r="E95" s="51"/>
      <c r="F95" s="9"/>
      <c r="G95" s="120"/>
      <c r="H95" s="20"/>
      <c r="I95" s="20"/>
      <c r="J95" s="2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7" s="1" customFormat="1" ht="15">
      <c r="A96" s="31"/>
      <c r="B96" s="138" t="s">
        <v>100</v>
      </c>
      <c r="C96" s="51"/>
      <c r="D96" s="15"/>
      <c r="E96" s="15"/>
      <c r="F96" s="9"/>
      <c r="G96" s="121"/>
      <c r="H96" s="104"/>
      <c r="I96" s="104"/>
      <c r="J96" s="104"/>
      <c r="K96" s="5"/>
      <c r="L96" s="4"/>
      <c r="M96" s="4"/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5" ht="15.75" customHeight="1">
      <c r="A97" s="31"/>
      <c r="B97" s="46"/>
      <c r="C97" s="46" t="s">
        <v>110</v>
      </c>
      <c r="D97" s="15"/>
      <c r="E97" s="15"/>
      <c r="F97" s="9"/>
      <c r="G97" s="121"/>
      <c r="H97" s="20"/>
      <c r="I97" s="20"/>
      <c r="J97" s="20"/>
      <c r="K97" s="3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>
      <c r="A98" s="31"/>
      <c r="B98" s="32"/>
      <c r="C98" s="34"/>
      <c r="D98" s="52"/>
      <c r="E98" s="35"/>
      <c r="F98" s="9">
        <v>18</v>
      </c>
      <c r="H98" s="20"/>
      <c r="I98" s="20"/>
      <c r="J98" s="20"/>
      <c r="K98" s="3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6" ht="14.25">
      <c r="A99" s="134">
        <v>43656</v>
      </c>
      <c r="B99" s="122" t="s">
        <v>141</v>
      </c>
      <c r="C99" s="47"/>
      <c r="D99" s="46"/>
      <c r="E99" s="117" t="s">
        <v>1</v>
      </c>
      <c r="F99" s="9"/>
    </row>
    <row r="100" spans="1:25" ht="15">
      <c r="A100" s="31" t="s">
        <v>165</v>
      </c>
      <c r="B100" s="157" t="s">
        <v>22</v>
      </c>
      <c r="C100" s="154"/>
      <c r="D100" s="138" t="s">
        <v>22</v>
      </c>
      <c r="E100" s="141" t="s">
        <v>22</v>
      </c>
      <c r="F100" s="9"/>
      <c r="H100" s="20"/>
      <c r="I100" s="20"/>
      <c r="J100" s="20"/>
      <c r="K100" s="3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>
      <c r="A101" s="31"/>
      <c r="B101" s="42"/>
      <c r="C101" s="47"/>
      <c r="D101" s="68"/>
      <c r="E101" s="141" t="s">
        <v>77</v>
      </c>
      <c r="F101" s="9"/>
      <c r="H101" s="20"/>
      <c r="I101" s="20"/>
      <c r="J101" s="20"/>
      <c r="K101" s="3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6" ht="22.5">
      <c r="A102" s="31"/>
      <c r="B102" s="42"/>
      <c r="C102" s="47"/>
      <c r="D102" s="68"/>
      <c r="E102" s="117" t="s">
        <v>120</v>
      </c>
      <c r="F102" s="9"/>
    </row>
    <row r="103" spans="1:6" ht="14.25">
      <c r="A103" s="31"/>
      <c r="B103" s="42"/>
      <c r="C103" s="47"/>
      <c r="D103" s="68"/>
      <c r="E103" s="142" t="s">
        <v>54</v>
      </c>
      <c r="F103" s="9"/>
    </row>
    <row r="104" spans="1:6" ht="14.25">
      <c r="A104" s="31"/>
      <c r="B104" s="42"/>
      <c r="C104" s="47"/>
      <c r="D104" s="67"/>
      <c r="E104" s="141" t="s">
        <v>79</v>
      </c>
      <c r="F104" s="9"/>
    </row>
    <row r="105" spans="1:6" ht="14.25">
      <c r="A105" s="31"/>
      <c r="B105" s="42"/>
      <c r="C105" s="47"/>
      <c r="D105" s="67"/>
      <c r="E105" s="141" t="s">
        <v>46</v>
      </c>
      <c r="F105" s="9"/>
    </row>
    <row r="106" spans="1:27" s="1" customFormat="1" ht="15">
      <c r="A106" s="31"/>
      <c r="B106" s="42"/>
      <c r="C106" s="47"/>
      <c r="D106" s="67"/>
      <c r="E106" s="141" t="s">
        <v>50</v>
      </c>
      <c r="F106" s="9"/>
      <c r="G106"/>
      <c r="H106" s="109"/>
      <c r="I106" s="109"/>
      <c r="J106" s="109"/>
      <c r="K106" s="5"/>
      <c r="L106" s="4"/>
      <c r="M106" s="4"/>
      <c r="N106" s="4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s="1" customFormat="1" ht="15">
      <c r="A107" s="31"/>
      <c r="B107" s="42"/>
      <c r="C107" s="47"/>
      <c r="D107" s="67"/>
      <c r="E107" s="141" t="s">
        <v>123</v>
      </c>
      <c r="F107" s="9"/>
      <c r="G107"/>
      <c r="H107" s="20"/>
      <c r="I107" s="20"/>
      <c r="J107" s="20"/>
      <c r="K107" s="5"/>
      <c r="L107" s="4"/>
      <c r="M107" s="4"/>
      <c r="N107" s="4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10" ht="14.25">
      <c r="A108" s="31"/>
      <c r="B108" s="42"/>
      <c r="C108" s="47"/>
      <c r="D108" s="67"/>
      <c r="E108" s="141" t="s">
        <v>12</v>
      </c>
      <c r="F108" s="9"/>
      <c r="H108" s="20"/>
      <c r="I108" s="20"/>
      <c r="J108" s="20"/>
    </row>
    <row r="109" spans="1:27" s="1" customFormat="1" ht="15">
      <c r="A109" s="31"/>
      <c r="B109" s="13"/>
      <c r="C109" s="46" t="s">
        <v>112</v>
      </c>
      <c r="D109" s="19"/>
      <c r="E109" s="51"/>
      <c r="F109" s="9"/>
      <c r="G109" s="120"/>
      <c r="H109" s="20"/>
      <c r="I109" s="20"/>
      <c r="J109" s="20"/>
      <c r="K109" s="5"/>
      <c r="L109" s="4"/>
      <c r="M109" s="4"/>
      <c r="N109" s="4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s="1" customFormat="1" ht="15">
      <c r="A110" s="31"/>
      <c r="B110" s="46" t="s">
        <v>3</v>
      </c>
      <c r="C110" s="46" t="s">
        <v>3</v>
      </c>
      <c r="D110" s="19"/>
      <c r="E110" s="51"/>
      <c r="F110" s="9"/>
      <c r="G110" s="120"/>
      <c r="H110" s="104"/>
      <c r="I110" s="104"/>
      <c r="J110" s="104"/>
      <c r="K110" s="5"/>
      <c r="L110" s="4"/>
      <c r="M110" s="4"/>
      <c r="N110" s="4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s="1" customFormat="1" ht="15">
      <c r="A111" s="31"/>
      <c r="B111" s="46" t="s">
        <v>4</v>
      </c>
      <c r="C111" s="46" t="s">
        <v>111</v>
      </c>
      <c r="D111" s="19"/>
      <c r="E111" s="51"/>
      <c r="F111" s="9"/>
      <c r="G111" s="120"/>
      <c r="H111" s="20"/>
      <c r="I111" s="20"/>
      <c r="J111" s="20"/>
      <c r="K111" s="5"/>
      <c r="L111" s="4"/>
      <c r="M111" s="4"/>
      <c r="N111" s="4"/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63" ht="15">
      <c r="A112" s="31"/>
      <c r="B112" s="32"/>
      <c r="C112" s="34"/>
      <c r="D112" s="52"/>
      <c r="E112" s="35"/>
      <c r="F112" s="9"/>
      <c r="H112" s="20"/>
      <c r="I112" s="20"/>
      <c r="J112" s="20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23" ht="15">
      <c r="A113" s="134">
        <v>43657</v>
      </c>
      <c r="B113" s="51"/>
      <c r="C113" s="51"/>
      <c r="D113" s="51"/>
      <c r="E113" s="141" t="s">
        <v>65</v>
      </c>
      <c r="F113" s="9">
        <v>22</v>
      </c>
      <c r="H113" s="20"/>
      <c r="I113" s="20"/>
      <c r="J113" s="20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>
      <c r="A114" s="31" t="s">
        <v>231</v>
      </c>
      <c r="B114" s="51"/>
      <c r="C114" s="51"/>
      <c r="D114" s="51"/>
      <c r="E114" s="117" t="s">
        <v>66</v>
      </c>
      <c r="F114" s="18">
        <v>15</v>
      </c>
      <c r="H114" s="20"/>
      <c r="I114" s="20"/>
      <c r="J114" s="20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63" ht="15">
      <c r="A115" s="31"/>
      <c r="B115" s="51"/>
      <c r="C115" s="51"/>
      <c r="D115" s="51"/>
      <c r="E115" s="141" t="s">
        <v>148</v>
      </c>
      <c r="F115" s="9" t="s">
        <v>133</v>
      </c>
      <c r="G115" s="2"/>
      <c r="H115" s="20"/>
      <c r="I115" s="20"/>
      <c r="J115" s="20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23" ht="15">
      <c r="A116" s="31"/>
      <c r="B116" s="51"/>
      <c r="C116" s="51"/>
      <c r="D116" s="51"/>
      <c r="E116" s="141" t="s">
        <v>127</v>
      </c>
      <c r="F116" s="9">
        <v>17</v>
      </c>
      <c r="G116" s="2"/>
      <c r="H116" s="20"/>
      <c r="I116" s="20"/>
      <c r="J116" s="20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6">
      <c r="A117" s="31"/>
      <c r="B117" s="51"/>
      <c r="C117" s="51"/>
      <c r="D117" s="51"/>
      <c r="E117" s="141" t="s">
        <v>38</v>
      </c>
      <c r="F117" s="9">
        <v>17</v>
      </c>
      <c r="G117" s="2"/>
      <c r="H117" s="20"/>
      <c r="I117" s="20"/>
      <c r="J117" s="20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63" ht="15">
      <c r="A118" s="31"/>
      <c r="B118" s="51"/>
      <c r="C118" s="51"/>
      <c r="D118" s="51"/>
      <c r="E118" s="143" t="s">
        <v>139</v>
      </c>
      <c r="F118" s="9"/>
      <c r="G118" s="2"/>
      <c r="H118" s="20"/>
      <c r="I118" s="20"/>
      <c r="J118" s="2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27" s="1" customFormat="1" ht="105">
      <c r="A119" s="31"/>
      <c r="B119" s="137" t="s">
        <v>16</v>
      </c>
      <c r="C119" s="51"/>
      <c r="D119" s="51"/>
      <c r="E119" s="152" t="s">
        <v>16</v>
      </c>
      <c r="F119" s="9"/>
      <c r="G119" s="2"/>
      <c r="H119" s="109"/>
      <c r="I119" s="109"/>
      <c r="J119" s="109"/>
      <c r="K119" s="5"/>
      <c r="L119" s="4"/>
      <c r="M119" s="4"/>
      <c r="N119" s="4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3" ht="15">
      <c r="A120" s="31"/>
      <c r="B120" s="137" t="s">
        <v>72</v>
      </c>
      <c r="C120" s="51"/>
      <c r="D120" s="51"/>
      <c r="E120" s="152" t="s">
        <v>128</v>
      </c>
      <c r="F120" s="9"/>
      <c r="G120" s="2"/>
      <c r="H120" s="20"/>
      <c r="I120" s="20"/>
      <c r="J120" s="20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63" ht="15">
      <c r="A121" s="31"/>
      <c r="B121" s="137" t="s">
        <v>73</v>
      </c>
      <c r="C121" s="51"/>
      <c r="D121" s="51"/>
      <c r="E121" s="152" t="s">
        <v>73</v>
      </c>
      <c r="F121" s="9"/>
      <c r="G121" s="2"/>
      <c r="H121" s="20"/>
      <c r="I121" s="20"/>
      <c r="J121" s="20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5">
      <c r="A122" s="31"/>
      <c r="B122" s="137" t="s">
        <v>74</v>
      </c>
      <c r="C122" s="51"/>
      <c r="D122" s="51"/>
      <c r="E122" s="152" t="s">
        <v>74</v>
      </c>
      <c r="F122" s="9"/>
      <c r="G122" s="2"/>
      <c r="H122" s="20"/>
      <c r="I122" s="20"/>
      <c r="J122" s="20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5">
      <c r="A123" s="31"/>
      <c r="B123" s="138" t="s">
        <v>19</v>
      </c>
      <c r="C123" s="47"/>
      <c r="D123" s="68"/>
      <c r="E123" s="68"/>
      <c r="F123" s="9"/>
      <c r="G123" s="2"/>
      <c r="H123" s="20"/>
      <c r="I123" s="20"/>
      <c r="J123" s="20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5">
      <c r="A124" s="31"/>
      <c r="B124" s="138" t="s">
        <v>20</v>
      </c>
      <c r="C124" s="47"/>
      <c r="D124" s="68"/>
      <c r="E124" s="68"/>
      <c r="F124" s="9"/>
      <c r="G124" s="2"/>
      <c r="H124" s="20"/>
      <c r="I124" s="20"/>
      <c r="J124" s="2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ht="15">
      <c r="A125" s="31"/>
      <c r="B125" s="137" t="s">
        <v>69</v>
      </c>
      <c r="C125" s="47"/>
      <c r="D125" s="68"/>
      <c r="E125" s="68"/>
      <c r="F125" s="9"/>
      <c r="G125" s="2"/>
      <c r="H125" s="20"/>
      <c r="I125" s="20"/>
      <c r="J125" s="2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ht="15">
      <c r="A126" s="31"/>
      <c r="B126" s="137" t="s">
        <v>70</v>
      </c>
      <c r="C126" s="47"/>
      <c r="D126" s="68"/>
      <c r="E126" s="68"/>
      <c r="F126" s="9"/>
      <c r="G126" s="2"/>
      <c r="H126" s="20"/>
      <c r="I126" s="20"/>
      <c r="J126" s="2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7" ht="15">
      <c r="A127" s="31"/>
      <c r="B127" s="137" t="s">
        <v>71</v>
      </c>
      <c r="C127" s="47"/>
      <c r="D127" s="68"/>
      <c r="E127" s="68"/>
      <c r="F127" s="9"/>
      <c r="G127" s="2"/>
    </row>
    <row r="128" spans="1:63" ht="15">
      <c r="A128" s="31"/>
      <c r="B128" s="137" t="s">
        <v>11</v>
      </c>
      <c r="C128" s="47"/>
      <c r="D128" s="68"/>
      <c r="E128" s="51"/>
      <c r="F128" s="9"/>
      <c r="G128" s="2"/>
      <c r="H128" s="20"/>
      <c r="I128" s="20"/>
      <c r="J128" s="2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 ht="15">
      <c r="A129" s="31"/>
      <c r="B129" s="137" t="s">
        <v>75</v>
      </c>
      <c r="C129" s="47"/>
      <c r="D129" s="68"/>
      <c r="E129" s="51"/>
      <c r="F129" s="9"/>
      <c r="G129" s="2"/>
      <c r="H129" s="20"/>
      <c r="I129" s="20"/>
      <c r="J129" s="2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 ht="15">
      <c r="A130" s="31"/>
      <c r="B130" s="137" t="s">
        <v>55</v>
      </c>
      <c r="C130" s="51"/>
      <c r="D130" s="68"/>
      <c r="E130" s="51"/>
      <c r="F130" s="9"/>
      <c r="G130" s="2"/>
      <c r="H130" s="20"/>
      <c r="I130" s="20"/>
      <c r="J130" s="2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 ht="15">
      <c r="A131" s="31"/>
      <c r="B131" s="11"/>
      <c r="C131" s="15" t="s">
        <v>36</v>
      </c>
      <c r="D131" s="68"/>
      <c r="E131" s="51"/>
      <c r="F131" s="9"/>
      <c r="G131" s="2"/>
      <c r="H131" s="20"/>
      <c r="I131" s="20"/>
      <c r="J131" s="2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 ht="15">
      <c r="A132" s="31"/>
      <c r="B132" s="37"/>
      <c r="C132" s="39"/>
      <c r="D132" s="52"/>
      <c r="E132" s="35"/>
      <c r="F132" s="9"/>
      <c r="G132" s="2"/>
      <c r="H132" s="20"/>
      <c r="I132" s="20"/>
      <c r="J132" s="2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 ht="15">
      <c r="A133" s="134">
        <v>43658</v>
      </c>
      <c r="B133" s="51"/>
      <c r="C133" s="47"/>
      <c r="D133" s="67"/>
      <c r="E133" s="142" t="s">
        <v>33</v>
      </c>
      <c r="F133" s="9"/>
      <c r="G133" s="2"/>
      <c r="H133" s="104"/>
      <c r="I133" s="104"/>
      <c r="J133" s="104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 ht="15">
      <c r="A134" s="31" t="s">
        <v>167</v>
      </c>
      <c r="B134" s="51"/>
      <c r="C134" s="47"/>
      <c r="D134" s="67"/>
      <c r="E134" s="151" t="s">
        <v>6</v>
      </c>
      <c r="F134" s="9"/>
      <c r="G134" s="2"/>
      <c r="H134" s="20"/>
      <c r="I134" s="20"/>
      <c r="J134" s="2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ht="15">
      <c r="A135" s="31"/>
      <c r="B135" s="51"/>
      <c r="C135" s="51"/>
      <c r="D135" s="51"/>
      <c r="E135" s="141" t="s">
        <v>7</v>
      </c>
      <c r="F135" s="9"/>
      <c r="G135" s="2"/>
      <c r="H135" s="104"/>
      <c r="I135" s="104"/>
      <c r="J135" s="10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ht="15">
      <c r="A136" s="31"/>
      <c r="B136" s="51"/>
      <c r="C136" s="47"/>
      <c r="D136" s="68"/>
      <c r="E136" s="141" t="s">
        <v>11</v>
      </c>
      <c r="F136" s="9"/>
      <c r="G136" s="2"/>
      <c r="H136" s="20"/>
      <c r="I136" s="20"/>
      <c r="J136" s="2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5" ht="15">
      <c r="A137" s="31"/>
      <c r="B137" s="51"/>
      <c r="C137" s="47"/>
      <c r="D137" s="68"/>
      <c r="E137" s="143" t="s">
        <v>20</v>
      </c>
      <c r="F137" s="9"/>
      <c r="G137" s="2"/>
      <c r="H137" s="20"/>
      <c r="I137" s="20"/>
      <c r="J137" s="2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</row>
    <row r="138" spans="1:23" ht="15">
      <c r="A138" s="31"/>
      <c r="B138" s="51"/>
      <c r="C138" s="47"/>
      <c r="D138" s="68"/>
      <c r="E138" s="141" t="s">
        <v>71</v>
      </c>
      <c r="F138" s="9"/>
      <c r="G138" s="2"/>
      <c r="H138" s="20"/>
      <c r="I138" s="20"/>
      <c r="J138" s="2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7" ht="15">
      <c r="A139" s="31"/>
      <c r="B139" s="11" t="s">
        <v>48</v>
      </c>
      <c r="C139" s="47"/>
      <c r="D139" s="46" t="s">
        <v>48</v>
      </c>
      <c r="E139" s="116" t="s">
        <v>48</v>
      </c>
      <c r="F139" s="9"/>
      <c r="G139" s="2"/>
      <c r="H139" s="20"/>
      <c r="I139" s="20"/>
      <c r="J139" s="20"/>
      <c r="K139" s="3"/>
      <c r="L139" s="2"/>
      <c r="M139" s="2"/>
      <c r="N139" s="2"/>
      <c r="O139" s="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31"/>
      <c r="B140" s="137" t="s">
        <v>97</v>
      </c>
      <c r="C140" s="154"/>
      <c r="D140" s="140"/>
      <c r="E140" s="141" t="s">
        <v>97</v>
      </c>
      <c r="F140" s="9"/>
      <c r="G140" s="2"/>
      <c r="H140" s="20"/>
      <c r="I140" s="20"/>
      <c r="J140" s="20"/>
      <c r="K140" s="3"/>
      <c r="L140" s="2"/>
      <c r="M140" s="2"/>
      <c r="N140" s="2"/>
      <c r="O140" s="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31"/>
      <c r="B141" s="137" t="s">
        <v>51</v>
      </c>
      <c r="C141" s="154"/>
      <c r="D141" s="138" t="s">
        <v>114</v>
      </c>
      <c r="E141" s="152" t="s">
        <v>114</v>
      </c>
      <c r="F141" s="9"/>
      <c r="H141" s="20"/>
      <c r="I141" s="20"/>
      <c r="J141" s="20"/>
      <c r="K141" s="3"/>
      <c r="L141" s="2"/>
      <c r="M141" s="2"/>
      <c r="N141" s="2"/>
      <c r="O141" s="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5" ht="15">
      <c r="A142" s="31"/>
      <c r="B142" s="137"/>
      <c r="C142" s="154"/>
      <c r="D142" s="140"/>
      <c r="E142" s="152" t="s">
        <v>53</v>
      </c>
      <c r="F142" s="9"/>
      <c r="H142" s="20"/>
      <c r="I142" s="20"/>
      <c r="J142" s="20"/>
      <c r="K142" s="3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7" ht="15">
      <c r="A143" s="31"/>
      <c r="B143" s="46" t="s">
        <v>47</v>
      </c>
      <c r="C143" s="47"/>
      <c r="D143" s="68"/>
      <c r="E143" s="135" t="s">
        <v>47</v>
      </c>
      <c r="F143" s="9"/>
      <c r="H143" s="20"/>
      <c r="I143" s="20"/>
      <c r="J143" s="20"/>
      <c r="K143" s="3"/>
      <c r="L143" s="2"/>
      <c r="M143" s="2"/>
      <c r="N143" s="2"/>
      <c r="O143" s="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31"/>
      <c r="B144" s="51"/>
      <c r="C144" s="47"/>
      <c r="D144" s="51"/>
      <c r="E144" s="152" t="s">
        <v>129</v>
      </c>
      <c r="F144" s="9"/>
      <c r="H144" s="20"/>
      <c r="I144" s="20"/>
      <c r="J144" s="20"/>
      <c r="K144" s="3"/>
      <c r="L144" s="2"/>
      <c r="M144" s="2"/>
      <c r="N144" s="2"/>
      <c r="O144" s="2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63" ht="15">
      <c r="A145" s="31"/>
      <c r="B145" s="51"/>
      <c r="C145" s="47"/>
      <c r="D145" s="68"/>
      <c r="E145" s="152" t="s">
        <v>100</v>
      </c>
      <c r="F145" s="9"/>
      <c r="H145" s="20"/>
      <c r="I145" s="20"/>
      <c r="J145" s="2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ht="15">
      <c r="A146" s="31"/>
      <c r="B146" s="51"/>
      <c r="C146" s="47"/>
      <c r="D146" s="68"/>
      <c r="E146" s="135" t="s">
        <v>130</v>
      </c>
      <c r="F146" s="9"/>
      <c r="G146" s="120"/>
      <c r="H146" s="20"/>
      <c r="I146" s="20"/>
      <c r="J146" s="2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ht="15">
      <c r="A147" s="31"/>
      <c r="B147" s="51"/>
      <c r="C147" s="47"/>
      <c r="D147" s="140" t="s">
        <v>158</v>
      </c>
      <c r="E147" s="46"/>
      <c r="F147" s="9"/>
      <c r="G147" s="120"/>
      <c r="H147" s="20"/>
      <c r="I147" s="20"/>
      <c r="J147" s="2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ht="15">
      <c r="A148" s="31"/>
      <c r="B148" s="46" t="s">
        <v>52</v>
      </c>
      <c r="C148" s="47"/>
      <c r="D148" s="46" t="s">
        <v>52</v>
      </c>
      <c r="E148" s="46"/>
      <c r="F148" s="9"/>
      <c r="G148" s="9"/>
      <c r="H148" s="9"/>
      <c r="I148" s="9"/>
      <c r="J148" s="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ht="15">
      <c r="A149" s="31"/>
      <c r="B149" s="137" t="s">
        <v>53</v>
      </c>
      <c r="C149" s="47"/>
      <c r="D149" s="68"/>
      <c r="E149" s="46"/>
      <c r="F149" s="9"/>
      <c r="G149" s="105"/>
      <c r="H149" s="105"/>
      <c r="I149" s="9"/>
      <c r="J149" s="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ht="15">
      <c r="A150" s="31"/>
      <c r="B150" s="11" t="s">
        <v>88</v>
      </c>
      <c r="C150" s="47"/>
      <c r="D150" s="68"/>
      <c r="E150" s="46"/>
      <c r="F150" s="9"/>
      <c r="G150" s="9"/>
      <c r="H150" s="9"/>
      <c r="I150" s="9"/>
      <c r="J150" s="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27" s="1" customFormat="1" ht="15">
      <c r="A151" s="31"/>
      <c r="B151" s="11" t="s">
        <v>89</v>
      </c>
      <c r="C151" s="47"/>
      <c r="D151" s="68"/>
      <c r="E151" s="46"/>
      <c r="F151" s="9"/>
      <c r="G151" s="106"/>
      <c r="H151" s="106"/>
      <c r="I151" s="106"/>
      <c r="J151" s="106"/>
      <c r="K151" s="5"/>
      <c r="L151" s="4"/>
      <c r="M151" s="4"/>
      <c r="N151" s="4"/>
      <c r="O151" s="4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10" ht="14.25">
      <c r="A152" s="31"/>
      <c r="B152" s="32"/>
      <c r="C152" s="34"/>
      <c r="D152" s="52"/>
      <c r="E152" s="35"/>
      <c r="F152" s="20">
        <v>18</v>
      </c>
      <c r="G152" s="104"/>
      <c r="H152" s="104"/>
      <c r="I152" s="104"/>
      <c r="J152" s="104"/>
    </row>
    <row r="153" spans="1:7" ht="26.25" customHeight="1">
      <c r="A153" s="134">
        <v>43661</v>
      </c>
      <c r="B153" s="11" t="s">
        <v>104</v>
      </c>
      <c r="C153" s="47"/>
      <c r="D153" s="67"/>
      <c r="E153" s="51"/>
      <c r="G153" s="123"/>
    </row>
    <row r="154" spans="1:63" ht="17.25" customHeight="1">
      <c r="A154" s="31" t="s">
        <v>163</v>
      </c>
      <c r="B154" s="11" t="s">
        <v>105</v>
      </c>
      <c r="C154" s="47"/>
      <c r="D154" s="67"/>
      <c r="E154" s="51"/>
      <c r="H154" s="20"/>
      <c r="I154" s="20"/>
      <c r="J154" s="20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5">
      <c r="A155" s="31"/>
      <c r="B155" s="11" t="s">
        <v>125</v>
      </c>
      <c r="C155" s="47"/>
      <c r="D155" s="67"/>
      <c r="E155" s="51"/>
      <c r="H155" s="20"/>
      <c r="I155" s="20"/>
      <c r="J155" s="20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25" ht="15">
      <c r="A156" s="31"/>
      <c r="B156" s="11" t="s">
        <v>103</v>
      </c>
      <c r="C156" s="47"/>
      <c r="D156" s="67"/>
      <c r="E156" s="51"/>
      <c r="H156" s="20"/>
      <c r="I156" s="20"/>
      <c r="J156" s="20"/>
      <c r="K156" s="3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7" ht="15">
      <c r="A157" s="31"/>
      <c r="B157" s="11" t="s">
        <v>106</v>
      </c>
      <c r="C157" s="47"/>
      <c r="D157" s="67"/>
      <c r="E157" s="51"/>
      <c r="F157" s="20"/>
      <c r="G157" s="3"/>
    </row>
    <row r="158" spans="1:23" ht="15">
      <c r="A158" s="31"/>
      <c r="B158" s="11" t="s">
        <v>107</v>
      </c>
      <c r="C158" s="47"/>
      <c r="D158" s="46" t="s">
        <v>107</v>
      </c>
      <c r="E158" s="51"/>
      <c r="F158" s="20"/>
      <c r="G158" s="3"/>
      <c r="H158" s="20"/>
      <c r="I158" s="20"/>
      <c r="J158" s="2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7" ht="17.25" customHeight="1">
      <c r="A159" s="31"/>
      <c r="B159" s="11" t="s">
        <v>108</v>
      </c>
      <c r="C159" s="47"/>
      <c r="D159" s="68"/>
      <c r="E159" s="51"/>
      <c r="F159" s="20"/>
      <c r="G159" s="3"/>
    </row>
    <row r="160" spans="1:63" ht="15">
      <c r="A160" s="31"/>
      <c r="B160" s="11"/>
      <c r="C160" s="51"/>
      <c r="D160" s="68"/>
      <c r="E160" s="158" t="s">
        <v>43</v>
      </c>
      <c r="F160" s="20"/>
      <c r="G160" s="3"/>
      <c r="H160" s="20"/>
      <c r="I160" s="20"/>
      <c r="J160" s="20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7" ht="15">
      <c r="A161" s="31"/>
      <c r="B161" s="11"/>
      <c r="C161" s="51"/>
      <c r="D161" s="68"/>
      <c r="E161" s="158" t="s">
        <v>34</v>
      </c>
      <c r="F161" s="20"/>
      <c r="G161" s="3"/>
    </row>
    <row r="162" spans="1:7" ht="15">
      <c r="A162" s="31"/>
      <c r="B162" s="11"/>
      <c r="C162" s="47"/>
      <c r="D162" s="68"/>
      <c r="E162" s="159" t="s">
        <v>35</v>
      </c>
      <c r="F162" s="20"/>
      <c r="G162" s="3"/>
    </row>
    <row r="163" spans="1:27" s="1" customFormat="1" ht="15">
      <c r="A163" s="31"/>
      <c r="B163" s="11"/>
      <c r="C163" s="47"/>
      <c r="D163" s="68"/>
      <c r="E163" s="158" t="s">
        <v>2</v>
      </c>
      <c r="F163" s="20"/>
      <c r="G163" s="3"/>
      <c r="H163" s="20"/>
      <c r="I163" s="20"/>
      <c r="J163" s="20"/>
      <c r="K163" s="5"/>
      <c r="L163" s="4"/>
      <c r="M163" s="4"/>
      <c r="N163" s="4"/>
      <c r="O163" s="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s="1" customFormat="1" ht="15">
      <c r="A164" s="31"/>
      <c r="B164" s="11"/>
      <c r="C164" s="47"/>
      <c r="D164" s="68"/>
      <c r="E164" s="158" t="s">
        <v>14</v>
      </c>
      <c r="F164" s="20"/>
      <c r="G164" s="3"/>
      <c r="H164" s="20"/>
      <c r="I164" s="20"/>
      <c r="J164" s="20"/>
      <c r="K164" s="6"/>
      <c r="L164" s="4"/>
      <c r="M164" s="4"/>
      <c r="N164" s="4"/>
      <c r="O164" s="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5" ht="15">
      <c r="A165" s="31"/>
      <c r="B165" s="11"/>
      <c r="C165" s="47"/>
      <c r="D165" s="68"/>
      <c r="E165" s="158" t="s">
        <v>27</v>
      </c>
      <c r="F165" s="20"/>
      <c r="G165" s="3"/>
      <c r="H165" s="20"/>
      <c r="I165" s="20"/>
      <c r="J165" s="20"/>
      <c r="K165" s="6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63" ht="15">
      <c r="A166" s="31"/>
      <c r="B166" s="11"/>
      <c r="C166" s="47"/>
      <c r="D166" s="68"/>
      <c r="E166" s="158" t="s">
        <v>13</v>
      </c>
      <c r="F166" s="20"/>
      <c r="G166" s="3"/>
      <c r="H166" s="20"/>
      <c r="I166" s="20"/>
      <c r="J166" s="20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11" ht="15">
      <c r="A167" s="31"/>
      <c r="B167" s="11"/>
      <c r="C167" s="47"/>
      <c r="D167" s="68"/>
      <c r="E167" s="158" t="s">
        <v>17</v>
      </c>
      <c r="F167" s="20"/>
      <c r="G167" s="3"/>
      <c r="H167" s="104"/>
      <c r="I167" s="104"/>
      <c r="J167" s="104"/>
      <c r="K167" s="6"/>
    </row>
    <row r="168" spans="1:27" s="1" customFormat="1" ht="15">
      <c r="A168" s="31"/>
      <c r="B168" s="11"/>
      <c r="C168" s="163" t="s">
        <v>42</v>
      </c>
      <c r="D168" s="68"/>
      <c r="E168" s="46"/>
      <c r="F168" s="20"/>
      <c r="G168" s="3"/>
      <c r="H168" s="20"/>
      <c r="I168" s="20"/>
      <c r="J168" s="20"/>
      <c r="K168" s="6"/>
      <c r="L168" s="4"/>
      <c r="M168" s="4"/>
      <c r="N168" s="4"/>
      <c r="O168" s="4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63" ht="15">
      <c r="A169" s="31"/>
      <c r="B169" s="11"/>
      <c r="C169" s="44" t="s">
        <v>18</v>
      </c>
      <c r="D169" s="68"/>
      <c r="E169" s="46"/>
      <c r="F169" s="20"/>
      <c r="G169" s="3"/>
      <c r="H169" s="104"/>
      <c r="I169" s="104"/>
      <c r="J169" s="104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7" ht="15">
      <c r="A170" s="31"/>
      <c r="B170" s="37"/>
      <c r="C170" s="39"/>
      <c r="D170" s="52"/>
      <c r="E170" s="35"/>
      <c r="F170" s="20"/>
      <c r="G170" s="3"/>
    </row>
    <row r="171" spans="1:7" ht="15">
      <c r="A171" s="134">
        <v>43662</v>
      </c>
      <c r="B171" s="11" t="s">
        <v>95</v>
      </c>
      <c r="C171" s="47"/>
      <c r="D171" s="46" t="s">
        <v>117</v>
      </c>
      <c r="E171" s="117" t="s">
        <v>95</v>
      </c>
      <c r="F171" s="20"/>
      <c r="G171" s="3"/>
    </row>
    <row r="172" spans="1:7" ht="15">
      <c r="A172" s="134"/>
      <c r="B172" s="11"/>
      <c r="C172" s="47"/>
      <c r="D172" s="46"/>
      <c r="E172" s="117" t="s">
        <v>108</v>
      </c>
      <c r="F172" s="20"/>
      <c r="G172" s="3"/>
    </row>
    <row r="173" spans="1:7" ht="15">
      <c r="A173" s="31" t="s">
        <v>164</v>
      </c>
      <c r="B173" s="11" t="s">
        <v>96</v>
      </c>
      <c r="C173" s="47"/>
      <c r="D173" s="46" t="s">
        <v>118</v>
      </c>
      <c r="E173" s="116"/>
      <c r="F173" s="20"/>
      <c r="G173" s="3"/>
    </row>
    <row r="174" spans="1:7" ht="15">
      <c r="A174" s="31"/>
      <c r="B174" s="11"/>
      <c r="C174" s="47"/>
      <c r="D174" s="46"/>
      <c r="E174" s="117" t="s">
        <v>101</v>
      </c>
      <c r="F174" s="20"/>
      <c r="G174" s="3"/>
    </row>
    <row r="175" spans="1:10" ht="15">
      <c r="A175" s="31"/>
      <c r="B175" s="51"/>
      <c r="C175" s="47"/>
      <c r="D175" s="46"/>
      <c r="E175" s="135" t="s">
        <v>96</v>
      </c>
      <c r="F175" s="20"/>
      <c r="G175" s="3"/>
      <c r="H175" s="110"/>
      <c r="I175" s="110"/>
      <c r="J175" s="110"/>
    </row>
    <row r="176" spans="1:12" ht="14.25">
      <c r="A176" s="31"/>
      <c r="B176" s="11"/>
      <c r="C176" s="47"/>
      <c r="D176" s="46"/>
      <c r="E176" s="135" t="s">
        <v>104</v>
      </c>
      <c r="F176" s="20"/>
      <c r="H176" s="110"/>
      <c r="I176" s="110"/>
      <c r="J176" s="110"/>
      <c r="L176" s="107"/>
    </row>
    <row r="177" spans="1:6" ht="14.25">
      <c r="A177" s="31"/>
      <c r="B177" s="11"/>
      <c r="C177" s="47"/>
      <c r="D177" s="46"/>
      <c r="E177" s="135" t="s">
        <v>105</v>
      </c>
      <c r="F177" s="20"/>
    </row>
    <row r="178" spans="1:6" ht="14.25">
      <c r="A178" s="31"/>
      <c r="B178" s="11"/>
      <c r="C178" s="47"/>
      <c r="D178" s="46"/>
      <c r="E178" s="135" t="s">
        <v>125</v>
      </c>
      <c r="F178" s="20"/>
    </row>
    <row r="179" spans="1:6" ht="14.25">
      <c r="A179" s="31"/>
      <c r="B179" s="11"/>
      <c r="C179" s="47"/>
      <c r="D179" s="46"/>
      <c r="E179" s="135" t="s">
        <v>106</v>
      </c>
      <c r="F179" s="20"/>
    </row>
    <row r="180" spans="1:6" ht="14.25">
      <c r="A180" s="31"/>
      <c r="B180" s="11"/>
      <c r="C180" s="47"/>
      <c r="D180" s="46"/>
      <c r="E180" s="135" t="s">
        <v>107</v>
      </c>
      <c r="F180" s="20"/>
    </row>
    <row r="181" spans="1:6" ht="14.25">
      <c r="A181" s="31"/>
      <c r="B181" s="11"/>
      <c r="C181" s="47"/>
      <c r="D181" s="46"/>
      <c r="E181" s="135" t="s">
        <v>91</v>
      </c>
      <c r="F181" s="20"/>
    </row>
    <row r="182" spans="1:63" ht="15" customHeight="1">
      <c r="A182" s="31"/>
      <c r="B182" s="11"/>
      <c r="C182" s="46" t="s">
        <v>110</v>
      </c>
      <c r="D182" s="46"/>
      <c r="E182" s="46"/>
      <c r="F182" s="20"/>
      <c r="G182" s="120"/>
      <c r="H182" s="20"/>
      <c r="I182" s="20"/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1:7" ht="15">
      <c r="A183" s="31"/>
      <c r="B183" s="37"/>
      <c r="C183" s="39"/>
      <c r="D183" s="52"/>
      <c r="E183" s="35"/>
      <c r="F183" s="20"/>
      <c r="G183" s="3"/>
    </row>
    <row r="184" spans="1:7" ht="15">
      <c r="A184" s="134">
        <v>43663</v>
      </c>
      <c r="B184" s="46" t="s">
        <v>101</v>
      </c>
      <c r="C184" s="47"/>
      <c r="D184" s="46" t="s">
        <v>101</v>
      </c>
      <c r="E184" s="51"/>
      <c r="F184" s="20"/>
      <c r="G184" s="3"/>
    </row>
    <row r="185" spans="1:7" ht="22.5">
      <c r="A185" s="31" t="s">
        <v>165</v>
      </c>
      <c r="B185" s="46" t="s">
        <v>154</v>
      </c>
      <c r="C185" s="47"/>
      <c r="D185" s="46"/>
      <c r="E185" s="51"/>
      <c r="F185" s="20"/>
      <c r="G185" s="3"/>
    </row>
    <row r="186" spans="1:7" ht="15">
      <c r="A186" s="31"/>
      <c r="B186" s="46" t="s">
        <v>102</v>
      </c>
      <c r="C186" s="47"/>
      <c r="D186" s="68"/>
      <c r="E186" s="51"/>
      <c r="F186" s="20">
        <v>21</v>
      </c>
      <c r="G186" s="3"/>
    </row>
    <row r="187" spans="1:7" ht="15">
      <c r="A187" s="31"/>
      <c r="B187" s="46" t="s">
        <v>91</v>
      </c>
      <c r="C187" s="47"/>
      <c r="D187" s="68"/>
      <c r="E187" s="51"/>
      <c r="F187" s="20">
        <v>22</v>
      </c>
      <c r="G187" s="3"/>
    </row>
    <row r="188" spans="1:7" ht="15">
      <c r="A188" s="31"/>
      <c r="B188" s="46" t="s">
        <v>155</v>
      </c>
      <c r="C188" s="47"/>
      <c r="D188" s="68"/>
      <c r="E188" s="51"/>
      <c r="F188" s="20"/>
      <c r="G188" s="3"/>
    </row>
    <row r="189" spans="1:7" ht="15">
      <c r="A189" s="31"/>
      <c r="B189" s="46" t="s">
        <v>156</v>
      </c>
      <c r="C189" s="47"/>
      <c r="D189" s="68"/>
      <c r="E189" s="51"/>
      <c r="F189" s="20"/>
      <c r="G189" s="3"/>
    </row>
    <row r="190" spans="1:7" ht="15">
      <c r="A190" s="31"/>
      <c r="B190" s="46" t="s">
        <v>90</v>
      </c>
      <c r="C190" s="47"/>
      <c r="D190" s="46" t="s">
        <v>90</v>
      </c>
      <c r="E190" s="51"/>
      <c r="F190" s="20"/>
      <c r="G190" s="3"/>
    </row>
    <row r="191" spans="1:7" ht="15">
      <c r="A191" s="31"/>
      <c r="B191" s="15"/>
      <c r="C191" s="15"/>
      <c r="D191" s="15"/>
      <c r="E191" s="117" t="s">
        <v>1</v>
      </c>
      <c r="F191" s="20"/>
      <c r="G191" s="3"/>
    </row>
    <row r="192" spans="1:7" ht="15">
      <c r="A192" s="31"/>
      <c r="B192" s="15"/>
      <c r="C192" s="51"/>
      <c r="D192" s="15"/>
      <c r="E192" s="158" t="s">
        <v>22</v>
      </c>
      <c r="F192" s="20"/>
      <c r="G192" s="3"/>
    </row>
    <row r="193" spans="1:7" ht="15">
      <c r="A193" s="31"/>
      <c r="B193" s="15"/>
      <c r="C193" s="51"/>
      <c r="D193" s="15"/>
      <c r="E193" s="158" t="s">
        <v>77</v>
      </c>
      <c r="F193" s="20"/>
      <c r="G193" s="3"/>
    </row>
    <row r="194" spans="1:7" ht="22.5">
      <c r="A194" s="31"/>
      <c r="B194" s="15"/>
      <c r="C194" s="51"/>
      <c r="D194" s="15"/>
      <c r="E194" s="117" t="s">
        <v>120</v>
      </c>
      <c r="F194" s="20"/>
      <c r="G194" s="3"/>
    </row>
    <row r="195" spans="1:7" ht="15">
      <c r="A195" s="31"/>
      <c r="B195" s="15"/>
      <c r="C195" s="15"/>
      <c r="D195" s="15"/>
      <c r="E195" s="159" t="s">
        <v>54</v>
      </c>
      <c r="F195" s="20"/>
      <c r="G195" s="3"/>
    </row>
    <row r="196" spans="1:7" ht="15">
      <c r="A196" s="31"/>
      <c r="B196" s="15"/>
      <c r="C196" s="15"/>
      <c r="D196" s="15"/>
      <c r="E196" s="158" t="s">
        <v>79</v>
      </c>
      <c r="F196" s="20"/>
      <c r="G196" s="3"/>
    </row>
    <row r="197" spans="1:7" ht="21" customHeight="1">
      <c r="A197" s="31"/>
      <c r="B197" s="15"/>
      <c r="C197" s="15"/>
      <c r="D197" s="15"/>
      <c r="E197" s="158" t="s">
        <v>46</v>
      </c>
      <c r="F197" s="20"/>
      <c r="G197" s="3"/>
    </row>
    <row r="198" spans="1:7" ht="15">
      <c r="A198" s="31"/>
      <c r="B198" s="15"/>
      <c r="C198" s="15"/>
      <c r="D198" s="15"/>
      <c r="E198" s="158" t="s">
        <v>50</v>
      </c>
      <c r="F198" s="20"/>
      <c r="G198" s="3"/>
    </row>
    <row r="199" spans="1:7" ht="15">
      <c r="A199" s="31"/>
      <c r="B199" s="15"/>
      <c r="C199" s="15"/>
      <c r="D199" s="15"/>
      <c r="E199" s="158" t="s">
        <v>123</v>
      </c>
      <c r="F199" s="20"/>
      <c r="G199" s="3"/>
    </row>
    <row r="200" spans="1:7" ht="15">
      <c r="A200" s="31"/>
      <c r="B200" s="15"/>
      <c r="C200" s="15"/>
      <c r="D200" s="15"/>
      <c r="E200" s="158" t="s">
        <v>12</v>
      </c>
      <c r="F200" s="20"/>
      <c r="G200" s="3"/>
    </row>
    <row r="201" spans="1:7" ht="15">
      <c r="A201" s="31"/>
      <c r="B201" s="15"/>
      <c r="C201" s="46" t="s">
        <v>112</v>
      </c>
      <c r="D201" s="15"/>
      <c r="E201" s="46"/>
      <c r="F201" s="20"/>
      <c r="G201" s="3"/>
    </row>
    <row r="202" spans="1:7" ht="15">
      <c r="A202" s="31"/>
      <c r="B202" s="15"/>
      <c r="C202" s="46" t="s">
        <v>3</v>
      </c>
      <c r="D202" s="15"/>
      <c r="E202" s="46"/>
      <c r="F202" s="20"/>
      <c r="G202" s="3"/>
    </row>
    <row r="203" spans="1:7" ht="15">
      <c r="A203" s="31"/>
      <c r="B203" s="15"/>
      <c r="C203" s="46" t="s">
        <v>111</v>
      </c>
      <c r="D203" s="15"/>
      <c r="E203" s="46"/>
      <c r="F203" s="20"/>
      <c r="G203" s="3"/>
    </row>
    <row r="204" spans="1:7" ht="14.25">
      <c r="A204" s="31"/>
      <c r="B204" s="37"/>
      <c r="C204" s="39"/>
      <c r="D204" s="35"/>
      <c r="E204" s="54"/>
      <c r="F204" s="16"/>
      <c r="G204" s="1"/>
    </row>
    <row r="205" spans="1:6" ht="14.25">
      <c r="A205" s="134">
        <v>43664</v>
      </c>
      <c r="B205" s="46" t="s">
        <v>232</v>
      </c>
      <c r="C205" s="47"/>
      <c r="D205" s="46" t="s">
        <v>92</v>
      </c>
      <c r="E205" s="158" t="s">
        <v>65</v>
      </c>
      <c r="F205" s="9"/>
    </row>
    <row r="206" spans="1:5" ht="14.25">
      <c r="A206" s="31" t="s">
        <v>166</v>
      </c>
      <c r="B206" s="46" t="s">
        <v>93</v>
      </c>
      <c r="C206" s="47"/>
      <c r="D206" s="68"/>
      <c r="E206" s="117" t="s">
        <v>66</v>
      </c>
    </row>
    <row r="207" spans="1:7" ht="14.25">
      <c r="A207" s="31"/>
      <c r="B207" s="46" t="s">
        <v>157</v>
      </c>
      <c r="C207" s="47"/>
      <c r="D207" s="68"/>
      <c r="E207" s="158" t="s">
        <v>148</v>
      </c>
      <c r="F207" s="16"/>
      <c r="G207" s="1"/>
    </row>
    <row r="208" spans="1:7" ht="14.25">
      <c r="A208" s="31"/>
      <c r="B208" s="46" t="s">
        <v>94</v>
      </c>
      <c r="C208" s="47"/>
      <c r="D208" s="46" t="s">
        <v>94</v>
      </c>
      <c r="E208" s="158" t="s">
        <v>127</v>
      </c>
      <c r="F208" s="16"/>
      <c r="G208" s="1"/>
    </row>
    <row r="209" spans="1:7" ht="14.25">
      <c r="A209" s="31"/>
      <c r="B209" s="42"/>
      <c r="C209" s="47"/>
      <c r="D209" s="46" t="s">
        <v>119</v>
      </c>
      <c r="E209" s="158" t="s">
        <v>38</v>
      </c>
      <c r="F209" s="16"/>
      <c r="G209" s="1"/>
    </row>
    <row r="210" spans="1:7" ht="15">
      <c r="A210" s="31"/>
      <c r="B210" s="42"/>
      <c r="C210" s="51"/>
      <c r="D210" s="46"/>
      <c r="E210" s="160" t="s">
        <v>139</v>
      </c>
      <c r="F210" s="20"/>
      <c r="G210" s="3"/>
    </row>
    <row r="211" spans="1:7" ht="15">
      <c r="A211" s="31"/>
      <c r="B211" s="42"/>
      <c r="C211" s="15" t="s">
        <v>36</v>
      </c>
      <c r="D211" s="46"/>
      <c r="E211" s="67"/>
      <c r="F211" s="20"/>
      <c r="G211" s="3"/>
    </row>
    <row r="212" spans="1:6" ht="14.25">
      <c r="A212" s="31"/>
      <c r="B212" s="40"/>
      <c r="C212" s="41"/>
      <c r="D212" s="41"/>
      <c r="E212" s="41"/>
      <c r="F212" s="9"/>
    </row>
    <row r="213" spans="1:5" ht="14.25">
      <c r="A213" s="134">
        <v>43665</v>
      </c>
      <c r="B213" s="51"/>
      <c r="C213" s="17"/>
      <c r="D213" s="51"/>
      <c r="E213" s="159" t="s">
        <v>33</v>
      </c>
    </row>
    <row r="214" spans="1:5" ht="14.25">
      <c r="A214" s="31" t="s">
        <v>167</v>
      </c>
      <c r="B214" s="51"/>
      <c r="C214" s="17"/>
      <c r="D214" s="51"/>
      <c r="E214" s="161" t="s">
        <v>6</v>
      </c>
    </row>
    <row r="215" spans="1:5" ht="14.25">
      <c r="A215" s="31"/>
      <c r="B215" s="15" t="s">
        <v>7</v>
      </c>
      <c r="C215" s="17"/>
      <c r="D215" s="19"/>
      <c r="E215" s="158" t="s">
        <v>7</v>
      </c>
    </row>
    <row r="216" spans="1:5" ht="101.25">
      <c r="A216" s="31"/>
      <c r="B216" s="51"/>
      <c r="C216" s="17"/>
      <c r="D216" s="19"/>
      <c r="E216" s="158" t="s">
        <v>11</v>
      </c>
    </row>
    <row r="217" spans="1:5" ht="14.25">
      <c r="A217" s="31"/>
      <c r="B217" s="51"/>
      <c r="C217" s="17"/>
      <c r="D217" s="19"/>
      <c r="E217" s="160" t="s">
        <v>20</v>
      </c>
    </row>
    <row r="218" spans="1:5" ht="157.5">
      <c r="A218" s="31"/>
      <c r="B218" s="13"/>
      <c r="C218" s="17"/>
      <c r="D218" s="19"/>
      <c r="E218" s="158" t="s">
        <v>71</v>
      </c>
    </row>
    <row r="219" spans="1:5" ht="14.25">
      <c r="A219" s="31"/>
      <c r="B219" s="13"/>
      <c r="C219" s="17"/>
      <c r="D219" s="19"/>
      <c r="E219" s="116" t="s">
        <v>48</v>
      </c>
    </row>
    <row r="220" spans="1:5" ht="14.25">
      <c r="A220" s="31"/>
      <c r="B220" s="13"/>
      <c r="C220" s="17"/>
      <c r="D220" s="19"/>
      <c r="E220" s="158" t="s">
        <v>97</v>
      </c>
    </row>
    <row r="221" spans="1:11" ht="14.25">
      <c r="A221" s="31"/>
      <c r="B221" s="15" t="s">
        <v>56</v>
      </c>
      <c r="C221" s="17"/>
      <c r="D221" s="19"/>
      <c r="E221" s="162" t="s">
        <v>56</v>
      </c>
      <c r="G221" s="9"/>
      <c r="H221" s="9"/>
      <c r="I221" s="9"/>
      <c r="J221" s="9"/>
      <c r="K221" s="6"/>
    </row>
    <row r="222" spans="1:11" ht="14.25">
      <c r="A222" s="31"/>
      <c r="B222" s="11" t="s">
        <v>58</v>
      </c>
      <c r="C222" s="17"/>
      <c r="D222" s="19"/>
      <c r="E222" s="46"/>
      <c r="G222" s="105"/>
      <c r="H222" s="105"/>
      <c r="I222" s="9"/>
      <c r="J222" s="9"/>
      <c r="K222" s="6"/>
    </row>
    <row r="223" spans="1:11" ht="14.25">
      <c r="A223" s="31"/>
      <c r="B223" s="15" t="s">
        <v>59</v>
      </c>
      <c r="C223" s="17"/>
      <c r="D223" s="19"/>
      <c r="E223" s="46"/>
      <c r="G223" s="9"/>
      <c r="H223" s="9"/>
      <c r="I223" s="9"/>
      <c r="J223" s="9"/>
      <c r="K223" s="6"/>
    </row>
    <row r="224" spans="1:11" ht="15">
      <c r="A224" s="31"/>
      <c r="B224" s="15" t="s">
        <v>60</v>
      </c>
      <c r="C224" s="17"/>
      <c r="D224" s="19"/>
      <c r="E224" s="46"/>
      <c r="G224" s="106"/>
      <c r="H224" s="106"/>
      <c r="I224" s="106"/>
      <c r="J224" s="106"/>
      <c r="K224" s="5"/>
    </row>
    <row r="225" spans="1:10" ht="14.25">
      <c r="A225" s="31"/>
      <c r="B225" s="40"/>
      <c r="C225" s="41"/>
      <c r="D225" s="41"/>
      <c r="E225" s="41"/>
      <c r="F225" s="9"/>
      <c r="G225" s="104"/>
      <c r="H225" s="104"/>
      <c r="I225" s="104"/>
      <c r="J225" s="104"/>
    </row>
    <row r="226" spans="1:6" ht="14.25">
      <c r="A226" s="134">
        <v>43668</v>
      </c>
      <c r="B226" s="51"/>
      <c r="C226" s="51"/>
      <c r="D226" s="51"/>
      <c r="E226" s="158" t="s">
        <v>43</v>
      </c>
      <c r="F226" s="9"/>
    </row>
    <row r="227" spans="1:6" ht="14.25">
      <c r="A227" s="31" t="s">
        <v>163</v>
      </c>
      <c r="B227" s="15" t="s">
        <v>34</v>
      </c>
      <c r="C227" s="50"/>
      <c r="D227" s="11"/>
      <c r="E227" s="158" t="s">
        <v>34</v>
      </c>
      <c r="F227" s="9"/>
    </row>
    <row r="228" spans="1:6" ht="14.25">
      <c r="A228" s="31"/>
      <c r="B228" s="15" t="s">
        <v>35</v>
      </c>
      <c r="C228" s="50"/>
      <c r="D228" s="11"/>
      <c r="E228" s="159" t="s">
        <v>35</v>
      </c>
      <c r="F228" s="9"/>
    </row>
    <row r="229" spans="1:6" ht="14.25">
      <c r="A229" s="31"/>
      <c r="B229" s="51"/>
      <c r="C229" s="50"/>
      <c r="D229" s="11"/>
      <c r="E229" s="158" t="s">
        <v>2</v>
      </c>
      <c r="F229" s="9"/>
    </row>
    <row r="230" spans="1:6" ht="14.25">
      <c r="A230" s="31"/>
      <c r="B230" s="42"/>
      <c r="C230" s="50"/>
      <c r="D230" s="11"/>
      <c r="E230" s="158" t="s">
        <v>14</v>
      </c>
      <c r="F230" s="9"/>
    </row>
    <row r="231" spans="1:6" ht="14.25">
      <c r="A231" s="31"/>
      <c r="B231" s="42"/>
      <c r="C231" s="51"/>
      <c r="D231" s="11"/>
      <c r="E231" s="158" t="s">
        <v>27</v>
      </c>
      <c r="F231" s="9"/>
    </row>
    <row r="232" spans="1:6" ht="14.25">
      <c r="A232" s="31"/>
      <c r="B232" s="42"/>
      <c r="C232" s="51"/>
      <c r="D232" s="11"/>
      <c r="E232" s="158" t="s">
        <v>13</v>
      </c>
      <c r="F232" s="9"/>
    </row>
    <row r="233" spans="1:6" ht="14.25">
      <c r="A233" s="31"/>
      <c r="B233" s="51"/>
      <c r="C233" s="50"/>
      <c r="D233" s="11"/>
      <c r="E233" s="158" t="s">
        <v>17</v>
      </c>
      <c r="F233" s="9"/>
    </row>
    <row r="234" spans="1:6" ht="14.25">
      <c r="A234" s="31"/>
      <c r="B234" s="15" t="s">
        <v>28</v>
      </c>
      <c r="C234" s="50"/>
      <c r="D234" s="11"/>
      <c r="E234" s="162" t="s">
        <v>28</v>
      </c>
      <c r="F234" s="9"/>
    </row>
    <row r="235" spans="1:6" ht="14.25">
      <c r="A235" s="31"/>
      <c r="B235" s="15" t="s">
        <v>31</v>
      </c>
      <c r="C235" s="50"/>
      <c r="D235" s="11"/>
      <c r="E235" s="162" t="s">
        <v>31</v>
      </c>
      <c r="F235" s="9"/>
    </row>
    <row r="236" spans="1:6" ht="14.25">
      <c r="A236" s="31"/>
      <c r="B236" s="15" t="s">
        <v>32</v>
      </c>
      <c r="C236" s="50"/>
      <c r="D236" s="11"/>
      <c r="E236" s="162" t="s">
        <v>32</v>
      </c>
      <c r="F236" s="9"/>
    </row>
    <row r="237" spans="1:6" ht="14.25">
      <c r="A237" s="31"/>
      <c r="B237" s="11"/>
      <c r="C237" s="163" t="s">
        <v>42</v>
      </c>
      <c r="D237" s="11"/>
      <c r="E237" s="46"/>
      <c r="F237" s="9"/>
    </row>
    <row r="238" spans="1:6" ht="14.25">
      <c r="A238" s="31"/>
      <c r="B238" s="11"/>
      <c r="C238" s="44" t="s">
        <v>18</v>
      </c>
      <c r="D238" s="11"/>
      <c r="E238" s="46"/>
      <c r="F238" s="9"/>
    </row>
    <row r="239" spans="1:6" ht="14.25">
      <c r="A239" s="31"/>
      <c r="B239" s="52"/>
      <c r="C239" s="39"/>
      <c r="D239" s="35"/>
      <c r="E239" s="52"/>
      <c r="F239" s="9"/>
    </row>
    <row r="240" spans="1:6" ht="14.25">
      <c r="A240" s="134">
        <v>43669</v>
      </c>
      <c r="B240" s="51"/>
      <c r="C240" s="51"/>
      <c r="D240" s="51"/>
      <c r="E240" s="117" t="s">
        <v>108</v>
      </c>
      <c r="F240" s="9"/>
    </row>
    <row r="241" spans="1:7" ht="15">
      <c r="A241" s="31" t="s">
        <v>164</v>
      </c>
      <c r="B241" s="51"/>
      <c r="C241" s="51"/>
      <c r="D241" s="51"/>
      <c r="E241" s="117" t="s">
        <v>95</v>
      </c>
      <c r="F241" s="20"/>
      <c r="G241" s="3"/>
    </row>
    <row r="242" spans="1:7" ht="14.25">
      <c r="A242" s="31"/>
      <c r="B242" s="124"/>
      <c r="C242" s="124"/>
      <c r="D242" s="124"/>
      <c r="E242" s="117" t="s">
        <v>101</v>
      </c>
      <c r="F242" s="16"/>
      <c r="G242" s="1"/>
    </row>
    <row r="243" spans="1:6" ht="22.5">
      <c r="A243" s="31"/>
      <c r="B243" s="11" t="s">
        <v>140</v>
      </c>
      <c r="C243" s="51"/>
      <c r="D243" s="46" t="s">
        <v>140</v>
      </c>
      <c r="E243" s="136" t="s">
        <v>62</v>
      </c>
      <c r="F243" s="9"/>
    </row>
    <row r="244" spans="1:6" ht="14.25">
      <c r="A244" s="31"/>
      <c r="B244" s="46" t="s">
        <v>64</v>
      </c>
      <c r="C244" s="51"/>
      <c r="D244" s="51"/>
      <c r="E244" s="135" t="s">
        <v>64</v>
      </c>
      <c r="F244" s="9"/>
    </row>
    <row r="245" spans="1:6" ht="14.25">
      <c r="A245" s="31"/>
      <c r="B245" s="68" t="s">
        <v>146</v>
      </c>
      <c r="C245" s="51"/>
      <c r="D245" s="51"/>
      <c r="E245" s="135" t="s">
        <v>124</v>
      </c>
      <c r="F245" s="9"/>
    </row>
    <row r="246" spans="1:6" ht="14.25">
      <c r="A246" s="31"/>
      <c r="B246" s="46"/>
      <c r="C246" s="46" t="s">
        <v>110</v>
      </c>
      <c r="D246" s="67"/>
      <c r="E246" s="46"/>
      <c r="F246" s="9"/>
    </row>
    <row r="247" spans="1:7" ht="15">
      <c r="A247" s="31"/>
      <c r="B247" s="125"/>
      <c r="C247" s="126"/>
      <c r="D247" s="126"/>
      <c r="E247" s="126"/>
      <c r="F247" s="9"/>
      <c r="G247" s="2"/>
    </row>
    <row r="248" spans="1:7" ht="15">
      <c r="A248" s="134">
        <v>43670</v>
      </c>
      <c r="B248" s="51"/>
      <c r="C248" s="51"/>
      <c r="D248" s="51"/>
      <c r="E248" s="117" t="s">
        <v>1</v>
      </c>
      <c r="F248" s="9"/>
      <c r="G248" s="2"/>
    </row>
    <row r="249" spans="1:7" ht="15">
      <c r="A249" s="31" t="s">
        <v>165</v>
      </c>
      <c r="B249" s="51"/>
      <c r="C249" s="51"/>
      <c r="D249" s="51"/>
      <c r="E249" s="158" t="s">
        <v>22</v>
      </c>
      <c r="F249" s="20"/>
      <c r="G249" s="3"/>
    </row>
    <row r="250" spans="1:7" ht="15">
      <c r="A250" s="31"/>
      <c r="B250" s="44" t="s">
        <v>77</v>
      </c>
      <c r="C250" s="51"/>
      <c r="D250" s="51"/>
      <c r="E250" s="158" t="s">
        <v>77</v>
      </c>
      <c r="F250" s="20"/>
      <c r="G250" s="3"/>
    </row>
    <row r="251" spans="1:7" ht="22.5">
      <c r="A251" s="31"/>
      <c r="B251" s="46" t="s">
        <v>186</v>
      </c>
      <c r="C251" s="51"/>
      <c r="D251" s="46" t="s">
        <v>120</v>
      </c>
      <c r="E251" s="117" t="s">
        <v>120</v>
      </c>
      <c r="F251" s="20"/>
      <c r="G251" s="3"/>
    </row>
    <row r="252" spans="1:5" ht="14.25">
      <c r="A252" s="31"/>
      <c r="B252" s="51"/>
      <c r="C252" s="51"/>
      <c r="D252" s="51"/>
      <c r="E252" s="159" t="s">
        <v>54</v>
      </c>
    </row>
    <row r="253" spans="1:7" ht="15">
      <c r="A253" s="31"/>
      <c r="B253" s="44" t="s">
        <v>79</v>
      </c>
      <c r="C253" s="51"/>
      <c r="D253" s="44" t="s">
        <v>79</v>
      </c>
      <c r="E253" s="158" t="s">
        <v>79</v>
      </c>
      <c r="F253" s="20"/>
      <c r="G253" s="3"/>
    </row>
    <row r="254" spans="1:7" ht="15">
      <c r="A254" s="31"/>
      <c r="B254" s="51"/>
      <c r="C254" s="51"/>
      <c r="D254" s="67"/>
      <c r="E254" s="158" t="s">
        <v>46</v>
      </c>
      <c r="F254" s="20"/>
      <c r="G254" s="3"/>
    </row>
    <row r="255" spans="1:7" ht="15">
      <c r="A255" s="31"/>
      <c r="B255" s="51"/>
      <c r="C255" s="51"/>
      <c r="D255" s="51"/>
      <c r="E255" s="158" t="s">
        <v>50</v>
      </c>
      <c r="F255" s="20"/>
      <c r="G255" s="3"/>
    </row>
    <row r="256" spans="1:7" ht="15">
      <c r="A256" s="31"/>
      <c r="B256" s="51"/>
      <c r="C256" s="68"/>
      <c r="D256" s="67"/>
      <c r="E256" s="158" t="s">
        <v>123</v>
      </c>
      <c r="F256" s="20"/>
      <c r="G256" s="3"/>
    </row>
    <row r="257" spans="1:7" ht="15">
      <c r="A257" s="31"/>
      <c r="B257" s="51"/>
      <c r="C257" s="51"/>
      <c r="D257" s="46"/>
      <c r="E257" s="158" t="s">
        <v>12</v>
      </c>
      <c r="F257" s="20"/>
      <c r="G257" s="3"/>
    </row>
    <row r="258" spans="1:7" ht="15">
      <c r="A258" s="31"/>
      <c r="B258" s="46" t="s">
        <v>78</v>
      </c>
      <c r="C258" s="68"/>
      <c r="D258" s="46"/>
      <c r="E258" s="135" t="s">
        <v>78</v>
      </c>
      <c r="F258" s="20"/>
      <c r="G258" s="3"/>
    </row>
    <row r="259" spans="1:7" ht="15">
      <c r="A259" s="31"/>
      <c r="B259" s="46" t="s">
        <v>80</v>
      </c>
      <c r="C259" s="68"/>
      <c r="D259" s="46"/>
      <c r="E259" s="135" t="s">
        <v>80</v>
      </c>
      <c r="F259" s="20"/>
      <c r="G259" s="3"/>
    </row>
    <row r="260" spans="1:7" ht="15">
      <c r="A260" s="31"/>
      <c r="B260" s="15" t="s">
        <v>76</v>
      </c>
      <c r="C260" s="68"/>
      <c r="D260" s="46"/>
      <c r="E260" s="162" t="s">
        <v>76</v>
      </c>
      <c r="F260" s="20"/>
      <c r="G260" s="3"/>
    </row>
    <row r="261" spans="1:7" ht="15">
      <c r="A261" s="31"/>
      <c r="B261" s="46" t="s">
        <v>81</v>
      </c>
      <c r="C261" s="68"/>
      <c r="D261" s="51"/>
      <c r="E261" s="51"/>
      <c r="F261" s="20"/>
      <c r="G261" s="3"/>
    </row>
    <row r="262" spans="1:7" ht="15">
      <c r="A262" s="31"/>
      <c r="B262" s="46" t="s">
        <v>23</v>
      </c>
      <c r="C262" s="68"/>
      <c r="D262" s="46"/>
      <c r="E262" s="51"/>
      <c r="F262" s="20"/>
      <c r="G262" s="3"/>
    </row>
    <row r="263" spans="1:7" ht="15">
      <c r="A263" s="31"/>
      <c r="B263" s="46" t="s">
        <v>5</v>
      </c>
      <c r="C263" s="51"/>
      <c r="D263" s="46" t="s">
        <v>116</v>
      </c>
      <c r="E263" s="51"/>
      <c r="F263" s="20"/>
      <c r="G263" s="3"/>
    </row>
    <row r="264" spans="1:7" ht="15">
      <c r="A264" s="31"/>
      <c r="B264" s="46" t="s">
        <v>9</v>
      </c>
      <c r="C264" s="51"/>
      <c r="D264" s="46" t="s">
        <v>9</v>
      </c>
      <c r="E264" s="46"/>
      <c r="F264" s="20"/>
      <c r="G264" s="3"/>
    </row>
    <row r="265" spans="1:7" ht="22.5">
      <c r="A265" s="31"/>
      <c r="B265" s="46" t="s">
        <v>142</v>
      </c>
      <c r="C265" s="51"/>
      <c r="D265" s="46"/>
      <c r="E265" s="46"/>
      <c r="F265" s="20"/>
      <c r="G265" s="3"/>
    </row>
    <row r="266" spans="1:7" ht="15">
      <c r="A266" s="31"/>
      <c r="B266" s="46" t="s">
        <v>82</v>
      </c>
      <c r="C266" s="51"/>
      <c r="D266" s="51"/>
      <c r="E266" s="51"/>
      <c r="F266" s="20"/>
      <c r="G266" s="3"/>
    </row>
    <row r="267" spans="1:7" ht="15">
      <c r="A267" s="31"/>
      <c r="B267" s="127"/>
      <c r="C267" s="46" t="s">
        <v>112</v>
      </c>
      <c r="D267" s="128"/>
      <c r="E267" s="128"/>
      <c r="F267" s="20"/>
      <c r="G267" s="3"/>
    </row>
    <row r="268" spans="1:7" ht="15">
      <c r="A268" s="31"/>
      <c r="B268" s="127"/>
      <c r="C268" s="46" t="s">
        <v>3</v>
      </c>
      <c r="D268" s="128"/>
      <c r="E268" s="128"/>
      <c r="F268" s="20"/>
      <c r="G268" s="3"/>
    </row>
    <row r="269" spans="1:7" ht="15">
      <c r="A269" s="31"/>
      <c r="B269" s="127"/>
      <c r="C269" s="46" t="s">
        <v>111</v>
      </c>
      <c r="D269" s="128"/>
      <c r="E269" s="128"/>
      <c r="F269" s="20"/>
      <c r="G269" s="3"/>
    </row>
    <row r="270" spans="1:7" ht="15">
      <c r="A270" s="31"/>
      <c r="B270" s="37"/>
      <c r="C270" s="39"/>
      <c r="D270" s="35"/>
      <c r="E270" s="52"/>
      <c r="F270" s="20"/>
      <c r="G270" s="3"/>
    </row>
    <row r="271" spans="1:7" ht="15">
      <c r="A271" s="134">
        <v>43671</v>
      </c>
      <c r="B271" s="44" t="s">
        <v>65</v>
      </c>
      <c r="C271" s="44"/>
      <c r="D271" s="44" t="s">
        <v>65</v>
      </c>
      <c r="E271" s="158" t="s">
        <v>65</v>
      </c>
      <c r="F271" s="20"/>
      <c r="G271" s="3"/>
    </row>
    <row r="272" spans="1:7" ht="15">
      <c r="A272" s="31" t="s">
        <v>231</v>
      </c>
      <c r="B272" s="46" t="s">
        <v>162</v>
      </c>
      <c r="C272" s="47"/>
      <c r="D272" s="46" t="s">
        <v>66</v>
      </c>
      <c r="E272" s="117" t="s">
        <v>66</v>
      </c>
      <c r="F272" s="20"/>
      <c r="G272" s="3"/>
    </row>
    <row r="273" spans="1:7" ht="15">
      <c r="A273" s="31"/>
      <c r="B273" s="44" t="s">
        <v>148</v>
      </c>
      <c r="C273" s="47"/>
      <c r="D273" s="44" t="s">
        <v>148</v>
      </c>
      <c r="E273" s="158" t="s">
        <v>148</v>
      </c>
      <c r="F273" s="20"/>
      <c r="G273" s="3"/>
    </row>
    <row r="274" spans="1:7" ht="14.25">
      <c r="A274" s="31"/>
      <c r="B274" s="124"/>
      <c r="C274" s="124"/>
      <c r="D274" s="124"/>
      <c r="E274" s="158" t="s">
        <v>127</v>
      </c>
      <c r="F274" s="16"/>
      <c r="G274" s="1"/>
    </row>
    <row r="275" spans="1:6" ht="14.25">
      <c r="A275" s="31"/>
      <c r="B275" s="51"/>
      <c r="C275" s="51"/>
      <c r="D275" s="51"/>
      <c r="E275" s="158" t="s">
        <v>38</v>
      </c>
      <c r="F275" s="9"/>
    </row>
    <row r="276" spans="1:7" ht="14.25">
      <c r="A276" s="31"/>
      <c r="B276" s="124"/>
      <c r="C276" s="124"/>
      <c r="D276" s="124"/>
      <c r="E276" s="160" t="s">
        <v>139</v>
      </c>
      <c r="F276" s="16"/>
      <c r="G276" s="1"/>
    </row>
    <row r="277" spans="1:7" ht="14.25">
      <c r="A277" s="31"/>
      <c r="B277" s="137" t="s">
        <v>68</v>
      </c>
      <c r="C277" s="124"/>
      <c r="D277" s="124"/>
      <c r="E277" s="164"/>
      <c r="F277" s="16"/>
      <c r="G277" s="1"/>
    </row>
    <row r="278" spans="1:7" ht="14.25">
      <c r="A278" s="31"/>
      <c r="B278" s="124"/>
      <c r="C278" s="15" t="s">
        <v>36</v>
      </c>
      <c r="D278" s="124"/>
      <c r="E278" s="67"/>
      <c r="F278" s="16"/>
      <c r="G278" s="1"/>
    </row>
    <row r="279" spans="1:6" ht="14.25">
      <c r="A279" s="31"/>
      <c r="B279" s="52"/>
      <c r="C279" s="52"/>
      <c r="D279" s="52"/>
      <c r="E279" s="52"/>
      <c r="F279" s="9"/>
    </row>
    <row r="280" spans="1:5" ht="14.25">
      <c r="A280" s="134">
        <v>43672</v>
      </c>
      <c r="B280" s="13"/>
      <c r="C280" s="17"/>
      <c r="D280" s="51"/>
      <c r="E280" s="159" t="s">
        <v>33</v>
      </c>
    </row>
    <row r="281" spans="1:6" ht="14.25">
      <c r="A281" s="31" t="s">
        <v>167</v>
      </c>
      <c r="B281" s="215" t="s">
        <v>6</v>
      </c>
      <c r="C281" s="179"/>
      <c r="D281" s="215" t="s">
        <v>6</v>
      </c>
      <c r="E281" s="161" t="s">
        <v>6</v>
      </c>
      <c r="F281" s="9">
        <v>22</v>
      </c>
    </row>
    <row r="282" spans="1:6" ht="14.25">
      <c r="A282" s="31"/>
      <c r="B282" s="13"/>
      <c r="C282" s="17"/>
      <c r="D282" s="51"/>
      <c r="E282" s="158" t="s">
        <v>7</v>
      </c>
      <c r="F282" s="9"/>
    </row>
    <row r="283" spans="1:5" ht="14.25">
      <c r="A283" s="31"/>
      <c r="B283" s="13"/>
      <c r="C283" s="17"/>
      <c r="D283" s="51"/>
      <c r="E283" s="158" t="s">
        <v>11</v>
      </c>
    </row>
    <row r="284" spans="1:5" ht="14.25">
      <c r="A284" s="31"/>
      <c r="B284" s="13"/>
      <c r="C284" s="17"/>
      <c r="D284" s="51"/>
      <c r="E284" s="160" t="s">
        <v>20</v>
      </c>
    </row>
    <row r="285" spans="1:5" ht="157.5">
      <c r="A285" s="31"/>
      <c r="B285" s="13"/>
      <c r="C285" s="17"/>
      <c r="D285" s="51"/>
      <c r="E285" s="158" t="s">
        <v>71</v>
      </c>
    </row>
    <row r="286" spans="1:5" ht="14.25">
      <c r="A286" s="31"/>
      <c r="B286" s="13"/>
      <c r="C286" s="17"/>
      <c r="D286" s="51"/>
      <c r="E286" s="116" t="s">
        <v>48</v>
      </c>
    </row>
    <row r="287" spans="1:7" ht="14.25">
      <c r="A287" s="31"/>
      <c r="B287" s="13"/>
      <c r="C287" s="17"/>
      <c r="D287" s="124"/>
      <c r="E287" s="158" t="s">
        <v>97</v>
      </c>
      <c r="F287" s="16"/>
      <c r="G287" s="1"/>
    </row>
    <row r="288" spans="1:6" ht="14.25">
      <c r="A288" s="31"/>
      <c r="B288" s="40"/>
      <c r="C288" s="41"/>
      <c r="D288" s="41"/>
      <c r="E288" s="41"/>
      <c r="F288" s="9"/>
    </row>
    <row r="289" spans="1:6" ht="14.25">
      <c r="A289" s="134">
        <v>43675</v>
      </c>
      <c r="B289" s="51"/>
      <c r="C289" s="119"/>
      <c r="D289" s="51"/>
      <c r="E289" s="158" t="s">
        <v>43</v>
      </c>
      <c r="F289" s="9">
        <v>29</v>
      </c>
    </row>
    <row r="290" spans="1:6" ht="14.25">
      <c r="A290" s="31" t="s">
        <v>163</v>
      </c>
      <c r="B290" s="51"/>
      <c r="C290" s="46"/>
      <c r="D290" s="51"/>
      <c r="E290" s="158" t="s">
        <v>34</v>
      </c>
      <c r="F290" s="9">
        <v>29</v>
      </c>
    </row>
    <row r="291" spans="1:6" ht="14.25">
      <c r="A291" s="31"/>
      <c r="B291" s="51"/>
      <c r="C291" s="51"/>
      <c r="D291" s="51"/>
      <c r="E291" s="159" t="s">
        <v>35</v>
      </c>
      <c r="F291" s="9">
        <v>29</v>
      </c>
    </row>
    <row r="292" spans="1:6" ht="14.25">
      <c r="A292" s="31"/>
      <c r="B292" s="51"/>
      <c r="C292" s="51"/>
      <c r="D292" s="51"/>
      <c r="E292" s="158" t="s">
        <v>2</v>
      </c>
      <c r="F292" s="9"/>
    </row>
    <row r="293" spans="1:6" ht="14.25">
      <c r="A293" s="31"/>
      <c r="B293" s="51"/>
      <c r="C293" s="51"/>
      <c r="D293" s="51"/>
      <c r="E293" s="158" t="s">
        <v>14</v>
      </c>
      <c r="F293" s="9"/>
    </row>
    <row r="294" spans="1:6" ht="14.25">
      <c r="A294" s="31"/>
      <c r="B294" s="51"/>
      <c r="C294" s="51"/>
      <c r="D294" s="51"/>
      <c r="E294" s="158" t="s">
        <v>27</v>
      </c>
      <c r="F294" s="9"/>
    </row>
    <row r="295" spans="1:6" ht="14.25">
      <c r="A295" s="31"/>
      <c r="B295" s="51"/>
      <c r="C295" s="51"/>
      <c r="D295" s="51"/>
      <c r="E295" s="158" t="s">
        <v>13</v>
      </c>
      <c r="F295" s="9"/>
    </row>
    <row r="296" spans="1:6" ht="14.25">
      <c r="A296" s="31"/>
      <c r="B296" s="44" t="s">
        <v>17</v>
      </c>
      <c r="C296" s="17"/>
      <c r="D296" s="44" t="s">
        <v>17</v>
      </c>
      <c r="E296" s="158" t="s">
        <v>17</v>
      </c>
      <c r="F296" s="9"/>
    </row>
    <row r="297" spans="1:6" ht="14.25">
      <c r="A297" s="31"/>
      <c r="B297" s="44" t="s">
        <v>57</v>
      </c>
      <c r="C297" s="51"/>
      <c r="D297" s="44" t="s">
        <v>57</v>
      </c>
      <c r="E297" s="162" t="s">
        <v>57</v>
      </c>
      <c r="F297" s="9"/>
    </row>
    <row r="298" spans="1:6" ht="14.25">
      <c r="A298" s="31"/>
      <c r="B298" s="44"/>
      <c r="C298" s="51"/>
      <c r="D298" s="68"/>
      <c r="E298" s="165" t="s">
        <v>160</v>
      </c>
      <c r="F298" s="9"/>
    </row>
    <row r="299" spans="1:6" ht="14.25">
      <c r="A299" s="31"/>
      <c r="B299" s="44" t="s">
        <v>44</v>
      </c>
      <c r="C299" s="51"/>
      <c r="D299" s="44" t="s">
        <v>44</v>
      </c>
      <c r="E299" s="165" t="s">
        <v>44</v>
      </c>
      <c r="F299" s="9"/>
    </row>
    <row r="300" spans="1:6" ht="14.25">
      <c r="A300" s="31"/>
      <c r="B300" s="44" t="s">
        <v>147</v>
      </c>
      <c r="C300" s="17"/>
      <c r="D300" s="46"/>
      <c r="E300" s="46"/>
      <c r="F300" s="9"/>
    </row>
    <row r="301" spans="1:6" ht="14.25">
      <c r="A301" s="31"/>
      <c r="B301" s="44" t="s">
        <v>42</v>
      </c>
      <c r="C301" s="163" t="s">
        <v>42</v>
      </c>
      <c r="D301" s="44" t="s">
        <v>42</v>
      </c>
      <c r="E301" s="46"/>
      <c r="F301" s="9"/>
    </row>
    <row r="302" spans="1:6" ht="14.25">
      <c r="A302" s="31"/>
      <c r="B302" s="44" t="s">
        <v>18</v>
      </c>
      <c r="C302" s="44" t="s">
        <v>18</v>
      </c>
      <c r="D302" s="44" t="s">
        <v>18</v>
      </c>
      <c r="E302" s="46"/>
      <c r="F302" s="9"/>
    </row>
    <row r="303" spans="1:6" ht="14.25">
      <c r="A303" s="31"/>
      <c r="B303" s="44" t="s">
        <v>143</v>
      </c>
      <c r="C303" s="166"/>
      <c r="D303" s="68"/>
      <c r="E303" s="68"/>
      <c r="F303" s="9"/>
    </row>
    <row r="304" spans="1:6" ht="14.25">
      <c r="A304" s="31"/>
      <c r="B304" s="68"/>
      <c r="C304" s="51"/>
      <c r="D304" s="44" t="s">
        <v>121</v>
      </c>
      <c r="E304" s="46"/>
      <c r="F304" s="9"/>
    </row>
    <row r="305" spans="1:6" ht="14.25">
      <c r="A305" s="31"/>
      <c r="B305" s="40"/>
      <c r="C305" s="41"/>
      <c r="D305" s="41"/>
      <c r="E305" s="41"/>
      <c r="F305" s="20">
        <v>29</v>
      </c>
    </row>
    <row r="306" spans="1:6" ht="14.25">
      <c r="A306" s="134">
        <v>43676</v>
      </c>
      <c r="B306" s="51"/>
      <c r="C306" s="51"/>
      <c r="D306" s="51"/>
      <c r="E306" s="117" t="s">
        <v>108</v>
      </c>
      <c r="F306" s="9"/>
    </row>
    <row r="307" spans="1:6" ht="14.25">
      <c r="A307" s="31" t="s">
        <v>164</v>
      </c>
      <c r="B307" s="51"/>
      <c r="C307" s="51"/>
      <c r="D307" s="51"/>
      <c r="E307" s="117" t="s">
        <v>95</v>
      </c>
      <c r="F307" s="20"/>
    </row>
    <row r="308" spans="1:6" ht="14.25">
      <c r="A308" s="31"/>
      <c r="B308" s="124"/>
      <c r="C308" s="124"/>
      <c r="D308" s="124"/>
      <c r="E308" s="117" t="s">
        <v>101</v>
      </c>
      <c r="F308" s="16"/>
    </row>
    <row r="309" spans="1:6" ht="14.25">
      <c r="A309" s="31"/>
      <c r="B309" s="46"/>
      <c r="C309" s="46" t="s">
        <v>110</v>
      </c>
      <c r="D309" s="67"/>
      <c r="E309" s="46"/>
      <c r="F309" s="9"/>
    </row>
    <row r="310" spans="1:6" ht="14.25">
      <c r="A310" s="31"/>
      <c r="B310" s="40"/>
      <c r="C310" s="41"/>
      <c r="D310" s="41"/>
      <c r="E310" s="41"/>
      <c r="F310" s="9"/>
    </row>
    <row r="311" spans="1:10" ht="14.25">
      <c r="A311" s="134">
        <v>43670</v>
      </c>
      <c r="B311" s="51"/>
      <c r="C311" s="51"/>
      <c r="D311" s="51"/>
      <c r="E311" s="117" t="s">
        <v>1</v>
      </c>
      <c r="F311" s="20"/>
      <c r="G311" s="104"/>
      <c r="H311" s="104"/>
      <c r="I311" s="104"/>
      <c r="J311" s="104"/>
    </row>
    <row r="312" spans="1:10" ht="14.25">
      <c r="A312" s="31" t="s">
        <v>165</v>
      </c>
      <c r="B312" s="51"/>
      <c r="C312" s="51"/>
      <c r="D312" s="51"/>
      <c r="E312" s="158" t="s">
        <v>22</v>
      </c>
      <c r="F312" s="20"/>
      <c r="G312" s="104"/>
      <c r="H312" s="104"/>
      <c r="I312" s="104"/>
      <c r="J312" s="104"/>
    </row>
    <row r="313" spans="1:10" ht="14.25">
      <c r="A313" s="31"/>
      <c r="B313" s="44"/>
      <c r="C313" s="51"/>
      <c r="D313" s="51"/>
      <c r="E313" s="158" t="s">
        <v>77</v>
      </c>
      <c r="F313" s="20"/>
      <c r="G313" s="104"/>
      <c r="H313" s="104"/>
      <c r="I313" s="104"/>
      <c r="J313" s="104"/>
    </row>
    <row r="314" spans="1:10" ht="22.5">
      <c r="A314" s="31"/>
      <c r="B314" s="46"/>
      <c r="C314" s="51"/>
      <c r="D314" s="46"/>
      <c r="E314" s="117" t="s">
        <v>120</v>
      </c>
      <c r="F314" s="20"/>
      <c r="G314" s="104"/>
      <c r="H314" s="104"/>
      <c r="I314" s="104"/>
      <c r="J314" s="104"/>
    </row>
    <row r="315" spans="1:10" ht="14.25">
      <c r="A315" s="31"/>
      <c r="B315" s="51"/>
      <c r="C315" s="51"/>
      <c r="D315" s="51"/>
      <c r="E315" s="159" t="s">
        <v>54</v>
      </c>
      <c r="F315" s="20"/>
      <c r="G315" s="104"/>
      <c r="H315" s="104"/>
      <c r="I315" s="104"/>
      <c r="J315" s="104"/>
    </row>
    <row r="316" spans="1:10" ht="14.25">
      <c r="A316" s="31"/>
      <c r="B316" s="44"/>
      <c r="C316" s="51"/>
      <c r="D316" s="44"/>
      <c r="E316" s="158" t="s">
        <v>79</v>
      </c>
      <c r="F316" s="20"/>
      <c r="G316" s="104"/>
      <c r="H316" s="104"/>
      <c r="I316" s="104"/>
      <c r="J316" s="104"/>
    </row>
    <row r="317" spans="1:10" ht="14.25">
      <c r="A317" s="31"/>
      <c r="B317" s="51"/>
      <c r="C317" s="51"/>
      <c r="D317" s="67"/>
      <c r="E317" s="158" t="s">
        <v>46</v>
      </c>
      <c r="F317" s="20"/>
      <c r="G317" s="104"/>
      <c r="H317" s="104"/>
      <c r="I317" s="104"/>
      <c r="J317" s="104"/>
    </row>
    <row r="318" spans="1:10" ht="14.25">
      <c r="A318" s="31"/>
      <c r="B318" s="51"/>
      <c r="C318" s="51"/>
      <c r="D318" s="51"/>
      <c r="E318" s="158" t="s">
        <v>50</v>
      </c>
      <c r="F318" s="20"/>
      <c r="G318" s="104"/>
      <c r="H318" s="104"/>
      <c r="I318" s="104"/>
      <c r="J318" s="104"/>
    </row>
    <row r="319" spans="1:10" ht="14.25">
      <c r="A319" s="31"/>
      <c r="B319" s="51"/>
      <c r="C319" s="68"/>
      <c r="D319" s="67"/>
      <c r="E319" s="158" t="s">
        <v>123</v>
      </c>
      <c r="F319" s="20"/>
      <c r="G319" s="9"/>
      <c r="H319" s="9"/>
      <c r="I319" s="9"/>
      <c r="J319" s="9"/>
    </row>
    <row r="320" spans="1:10" ht="14.25">
      <c r="A320" s="31"/>
      <c r="B320" s="51"/>
      <c r="C320" s="51"/>
      <c r="D320" s="46"/>
      <c r="E320" s="158" t="s">
        <v>12</v>
      </c>
      <c r="F320" s="20"/>
      <c r="G320" s="105"/>
      <c r="H320" s="105"/>
      <c r="I320" s="9"/>
      <c r="J320" s="9"/>
    </row>
    <row r="321" spans="1:10" ht="14.25">
      <c r="A321" s="31"/>
      <c r="B321" s="127"/>
      <c r="C321" s="46" t="s">
        <v>112</v>
      </c>
      <c r="D321" s="128"/>
      <c r="E321" s="128"/>
      <c r="F321" s="20"/>
      <c r="G321" s="9"/>
      <c r="H321" s="9"/>
      <c r="I321" s="9"/>
      <c r="J321" s="9"/>
    </row>
    <row r="322" spans="1:10" ht="14.25">
      <c r="A322" s="31"/>
      <c r="B322" s="127"/>
      <c r="C322" s="46" t="s">
        <v>3</v>
      </c>
      <c r="D322" s="128"/>
      <c r="E322" s="128"/>
      <c r="F322" s="20"/>
      <c r="G322" s="106"/>
      <c r="H322" s="106"/>
      <c r="I322" s="106"/>
      <c r="J322" s="106"/>
    </row>
    <row r="323" spans="1:10" ht="14.25">
      <c r="A323" s="31"/>
      <c r="B323" s="127"/>
      <c r="C323" s="46" t="s">
        <v>111</v>
      </c>
      <c r="D323" s="128"/>
      <c r="E323" s="128"/>
      <c r="F323" s="20"/>
      <c r="G323" s="20"/>
      <c r="H323" s="20"/>
      <c r="I323" s="20"/>
      <c r="J323" s="20"/>
    </row>
  </sheetData>
  <sheetProtection/>
  <printOptions/>
  <pageMargins left="0.3" right="0.17" top="0.17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wos</cp:lastModifiedBy>
  <cp:lastPrinted>2019-06-28T10:39:18Z</cp:lastPrinted>
  <dcterms:created xsi:type="dcterms:W3CDTF">2015-04-28T15:35:53Z</dcterms:created>
  <dcterms:modified xsi:type="dcterms:W3CDTF">2019-06-28T10:39:23Z</dcterms:modified>
  <cp:category/>
  <cp:version/>
  <cp:contentType/>
  <cp:contentStatus/>
</cp:coreProperties>
</file>